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villa\Documents\EVIP\REV SHARE 2021-2022\"/>
    </mc:Choice>
  </mc:AlternateContent>
  <xr:revisionPtr revIDLastSave="0" documentId="13_ncr:1_{B659D77A-9178-4BC7-9B64-EF7A84783AF6}" xr6:coauthVersionLast="47" xr6:coauthVersionMax="47" xr10:uidLastSave="{00000000-0000-0000-0000-000000000000}"/>
  <bookViews>
    <workbookView xWindow="-120" yWindow="-120" windowWidth="29040" windowHeight="15840" tabRatio="675" firstSheet="1" activeTab="4" xr2:uid="{00000000-000D-0000-FFFF-FFFF00000000}"/>
  </bookViews>
  <sheets>
    <sheet name="Instructions" sheetId="8" state="hidden" r:id="rId1"/>
    <sheet name="Data Input" sheetId="1" r:id="rId2"/>
    <sheet name="Rev" sheetId="2" r:id="rId3"/>
    <sheet name="Exp" sheetId="3" r:id="rId4"/>
    <sheet name="Position" sheetId="4" r:id="rId5"/>
    <sheet name="Obligations" sheetId="6" r:id="rId6"/>
    <sheet name="F-65 Cross-walk" sheetId="5" state="hidden" r:id="rId7"/>
    <sheet name="Employees" sheetId="9" state="hidden" r:id="rId8"/>
  </sheets>
  <definedNames>
    <definedName name="Citizens_Guide_Instructions" localSheetId="0">Instructions!$A$1:$AV$66</definedName>
    <definedName name="_xlnm.Print_Area" localSheetId="1">'Data Input'!$A$1:$W$74</definedName>
    <definedName name="_xlnm.Print_Area" localSheetId="3">Exp!$A$1:$J$41</definedName>
    <definedName name="_xlnm.Print_Area" localSheetId="5">Obligations!$A$1:$P$38</definedName>
    <definedName name="_xlnm.Print_Area" localSheetId="4">Position!$A$1:$I$38</definedName>
    <definedName name="_xlnm.Print_Area" localSheetId="2">Rev!$A$1:$J$38</definedName>
    <definedName name="_xlnm.Print_Titles" localSheetId="1">'Data Input'!$2:$2</definedName>
  </definedNames>
  <calcPr calcId="191029"/>
</workbook>
</file>

<file path=xl/calcChain.xml><?xml version="1.0" encoding="utf-8"?>
<calcChain xmlns="http://schemas.openxmlformats.org/spreadsheetml/2006/main">
  <c r="H10" i="4" l="1"/>
  <c r="G10" i="4"/>
  <c r="H9" i="4"/>
  <c r="G9" i="4"/>
  <c r="H6" i="4"/>
  <c r="G6" i="4"/>
  <c r="H5" i="4"/>
  <c r="H4" i="4"/>
  <c r="G5" i="4"/>
  <c r="G4" i="4"/>
  <c r="H5" i="3"/>
  <c r="H6" i="3"/>
  <c r="H7" i="3"/>
  <c r="H8" i="3"/>
  <c r="H9" i="3"/>
  <c r="H10" i="3"/>
  <c r="H11" i="3"/>
  <c r="H12" i="3"/>
  <c r="H13" i="3"/>
  <c r="H14" i="3"/>
  <c r="H4" i="3"/>
  <c r="G7" i="3"/>
  <c r="G8" i="3"/>
  <c r="G9" i="3"/>
  <c r="G10" i="3"/>
  <c r="G11" i="3"/>
  <c r="G12" i="3"/>
  <c r="G13" i="3"/>
  <c r="G14" i="3"/>
  <c r="G6" i="3"/>
  <c r="G5" i="3"/>
  <c r="G4" i="3"/>
  <c r="H13" i="2"/>
  <c r="H12" i="2"/>
  <c r="H11" i="2"/>
  <c r="H10" i="2"/>
  <c r="H9" i="2"/>
  <c r="H8" i="2"/>
  <c r="H7" i="2"/>
  <c r="H6" i="2"/>
  <c r="H5" i="2"/>
  <c r="H4" i="2"/>
  <c r="G13" i="2"/>
  <c r="G12" i="2"/>
  <c r="G11" i="2"/>
  <c r="G9" i="2"/>
  <c r="G8" i="2"/>
  <c r="G7" i="2"/>
  <c r="G5" i="2"/>
  <c r="G4" i="2"/>
  <c r="AD65" i="1"/>
  <c r="AD40" i="1"/>
  <c r="AD38" i="1"/>
  <c r="AD37" i="1"/>
  <c r="AD36" i="1"/>
  <c r="AD35" i="1"/>
  <c r="AD32" i="1"/>
  <c r="AD31" i="1"/>
  <c r="AD30" i="1"/>
  <c r="AD29" i="1"/>
  <c r="AD28" i="1"/>
  <c r="AD27" i="1"/>
  <c r="AD26" i="1"/>
  <c r="AD25" i="1"/>
  <c r="AD24" i="1"/>
  <c r="AD23" i="1"/>
  <c r="AD22" i="1"/>
  <c r="AD21" i="1"/>
  <c r="AD20" i="1"/>
  <c r="AD19" i="1"/>
  <c r="AD18" i="1"/>
  <c r="AD16" i="1"/>
  <c r="AD15" i="1"/>
  <c r="AD14" i="1"/>
  <c r="AD13" i="1"/>
  <c r="AD12" i="1"/>
  <c r="AD11" i="1"/>
  <c r="AD10" i="1"/>
  <c r="AD9" i="1"/>
  <c r="AD8" i="1"/>
  <c r="AD7" i="1"/>
  <c r="U87" i="1" l="1"/>
  <c r="U85" i="1"/>
  <c r="U40" i="1"/>
  <c r="U38" i="1"/>
  <c r="U31" i="1"/>
  <c r="U16" i="1"/>
  <c r="U32" i="1" l="1"/>
  <c r="G15" i="3"/>
  <c r="G6" i="2"/>
  <c r="G10" i="2"/>
  <c r="AC7" i="1"/>
  <c r="AC8" i="1"/>
  <c r="AC9" i="1"/>
  <c r="AC10" i="1"/>
  <c r="AC11" i="1"/>
  <c r="AC12" i="1"/>
  <c r="AC13" i="1"/>
  <c r="AC14" i="1"/>
  <c r="AC15" i="1"/>
  <c r="T87" i="1"/>
  <c r="T85" i="1"/>
  <c r="AC65" i="1"/>
  <c r="G16" i="3" l="1"/>
  <c r="AC18" i="1"/>
  <c r="AC19" i="1"/>
  <c r="AC20" i="1"/>
  <c r="AC21" i="1"/>
  <c r="AC22" i="1"/>
  <c r="AC23" i="1"/>
  <c r="AC24" i="1"/>
  <c r="AC25" i="1"/>
  <c r="AC26" i="1"/>
  <c r="AC27" i="1"/>
  <c r="AC28" i="1"/>
  <c r="AC29" i="1"/>
  <c r="AC30" i="1"/>
  <c r="AC35" i="1"/>
  <c r="AC36" i="1"/>
  <c r="AC37" i="1"/>
  <c r="T40" i="1"/>
  <c r="AC40" i="1" s="1"/>
  <c r="T38" i="1"/>
  <c r="T31" i="1"/>
  <c r="T16" i="1"/>
  <c r="AA65" i="1"/>
  <c r="AB65" i="1"/>
  <c r="AC16" i="1" l="1"/>
  <c r="T32" i="1"/>
  <c r="R87" i="1"/>
  <c r="S87" i="1"/>
  <c r="R85" i="1"/>
  <c r="S85" i="1"/>
  <c r="AC32" i="1" l="1"/>
  <c r="S40" i="1"/>
  <c r="AB40" i="1" s="1"/>
  <c r="S38" i="1"/>
  <c r="AC38" i="1" s="1"/>
  <c r="S31" i="1"/>
  <c r="S16" i="1"/>
  <c r="AB71" i="1"/>
  <c r="AB70" i="1"/>
  <c r="AB69" i="1"/>
  <c r="AB68" i="1"/>
  <c r="AB67" i="1"/>
  <c r="AB66" i="1"/>
  <c r="AB58" i="1"/>
  <c r="AB53" i="1"/>
  <c r="AB47" i="1"/>
  <c r="AB37" i="1"/>
  <c r="AB36" i="1"/>
  <c r="AB35" i="1"/>
  <c r="AB30" i="1"/>
  <c r="AB29" i="1"/>
  <c r="AB28" i="1"/>
  <c r="AB27" i="1"/>
  <c r="AB26" i="1"/>
  <c r="AB25" i="1"/>
  <c r="AB24" i="1"/>
  <c r="AB23" i="1"/>
  <c r="AB22" i="1"/>
  <c r="AB21" i="1"/>
  <c r="AB20" i="1"/>
  <c r="AB19" i="1"/>
  <c r="AB18" i="1"/>
  <c r="AB15" i="1"/>
  <c r="AB14" i="1"/>
  <c r="AB13" i="1"/>
  <c r="AB12" i="1"/>
  <c r="AB11" i="1"/>
  <c r="AB10" i="1"/>
  <c r="AB9" i="1"/>
  <c r="AB8" i="1"/>
  <c r="AB7" i="1"/>
  <c r="Y36" i="1"/>
  <c r="Z36" i="1"/>
  <c r="AA36" i="1"/>
  <c r="Y35" i="1"/>
  <c r="Z35" i="1"/>
  <c r="AA35" i="1"/>
  <c r="AA19" i="1"/>
  <c r="AA20" i="1"/>
  <c r="AA21" i="1"/>
  <c r="AA22" i="1"/>
  <c r="AA23" i="1"/>
  <c r="AA24" i="1"/>
  <c r="AA25" i="1"/>
  <c r="AA26" i="1"/>
  <c r="AA27" i="1"/>
  <c r="AA28" i="1"/>
  <c r="AA29" i="1"/>
  <c r="AA30" i="1"/>
  <c r="AA18" i="1"/>
  <c r="AA8" i="1"/>
  <c r="AA9" i="1"/>
  <c r="AA10" i="1"/>
  <c r="AA11" i="1"/>
  <c r="AA12" i="1"/>
  <c r="AA13" i="1"/>
  <c r="AA14" i="1"/>
  <c r="AA15" i="1"/>
  <c r="AA7" i="1"/>
  <c r="R16" i="1"/>
  <c r="AA16" i="1" s="1"/>
  <c r="R84" i="1"/>
  <c r="R40" i="1"/>
  <c r="AA40" i="1" s="1"/>
  <c r="R38" i="1"/>
  <c r="AB38" i="1" s="1"/>
  <c r="R31" i="1"/>
  <c r="AA71" i="1"/>
  <c r="AA70" i="1"/>
  <c r="AA69" i="1"/>
  <c r="AA68" i="1"/>
  <c r="AA67" i="1"/>
  <c r="AA66" i="1"/>
  <c r="AA58" i="1"/>
  <c r="AA53" i="1"/>
  <c r="AA47" i="1"/>
  <c r="AA37" i="1"/>
  <c r="I6" i="3"/>
  <c r="I7" i="3"/>
  <c r="I13" i="3"/>
  <c r="I14" i="3"/>
  <c r="Z71" i="1"/>
  <c r="Z70" i="1"/>
  <c r="Z69" i="1"/>
  <c r="Z68" i="1"/>
  <c r="Z67" i="1"/>
  <c r="Z66" i="1"/>
  <c r="Z58" i="1"/>
  <c r="Z53" i="1"/>
  <c r="Z47" i="1"/>
  <c r="Z37" i="1"/>
  <c r="Z30" i="1"/>
  <c r="Z29" i="1"/>
  <c r="Z28" i="1"/>
  <c r="Z27" i="1"/>
  <c r="Z26" i="1"/>
  <c r="Z25" i="1"/>
  <c r="Z24" i="1"/>
  <c r="Z23" i="1"/>
  <c r="Z22" i="1"/>
  <c r="Z21" i="1"/>
  <c r="Z20" i="1"/>
  <c r="Z19" i="1"/>
  <c r="Z18" i="1"/>
  <c r="Z16" i="1"/>
  <c r="Z15" i="1"/>
  <c r="Z14" i="1"/>
  <c r="Z13" i="1"/>
  <c r="Z12" i="1"/>
  <c r="Z11" i="1"/>
  <c r="Z10" i="1"/>
  <c r="Z9" i="1"/>
  <c r="Z8" i="1"/>
  <c r="Z7" i="1"/>
  <c r="V7" i="1"/>
  <c r="W7" i="1"/>
  <c r="X7" i="1"/>
  <c r="V8" i="1"/>
  <c r="W8" i="1"/>
  <c r="X8" i="1"/>
  <c r="V9" i="1"/>
  <c r="W9" i="1"/>
  <c r="X9" i="1"/>
  <c r="V10" i="1"/>
  <c r="W10" i="1"/>
  <c r="X10" i="1"/>
  <c r="V11" i="1"/>
  <c r="W11" i="1"/>
  <c r="X11" i="1"/>
  <c r="V12" i="1"/>
  <c r="W12" i="1"/>
  <c r="X12" i="1"/>
  <c r="V13" i="1"/>
  <c r="W13" i="1"/>
  <c r="X13" i="1"/>
  <c r="V14" i="1"/>
  <c r="W14" i="1"/>
  <c r="X14" i="1"/>
  <c r="V15" i="1"/>
  <c r="W15" i="1"/>
  <c r="X15" i="1"/>
  <c r="V16" i="1"/>
  <c r="W16" i="1"/>
  <c r="X16" i="1"/>
  <c r="V18" i="1"/>
  <c r="W18" i="1"/>
  <c r="X18" i="1"/>
  <c r="V19" i="1"/>
  <c r="W19" i="1"/>
  <c r="X19" i="1"/>
  <c r="V20" i="1"/>
  <c r="W20" i="1"/>
  <c r="X20" i="1"/>
  <c r="V21" i="1"/>
  <c r="W21" i="1"/>
  <c r="X21" i="1"/>
  <c r="V22" i="1"/>
  <c r="W22" i="1"/>
  <c r="X22" i="1"/>
  <c r="V23" i="1"/>
  <c r="W23" i="1"/>
  <c r="X23" i="1"/>
  <c r="V24" i="1"/>
  <c r="W24" i="1"/>
  <c r="X24" i="1"/>
  <c r="V25" i="1"/>
  <c r="W25" i="1"/>
  <c r="X25" i="1"/>
  <c r="V26" i="1"/>
  <c r="W26" i="1"/>
  <c r="X26" i="1"/>
  <c r="V27" i="1"/>
  <c r="W27" i="1"/>
  <c r="X27" i="1"/>
  <c r="V28" i="1"/>
  <c r="W28" i="1"/>
  <c r="X28" i="1"/>
  <c r="V29" i="1"/>
  <c r="W29" i="1"/>
  <c r="X29" i="1"/>
  <c r="V30" i="1"/>
  <c r="W30" i="1"/>
  <c r="X30" i="1"/>
  <c r="V35" i="1"/>
  <c r="W35" i="1"/>
  <c r="X35" i="1"/>
  <c r="V36" i="1"/>
  <c r="W36" i="1"/>
  <c r="X36" i="1"/>
  <c r="V37" i="1"/>
  <c r="W37" i="1"/>
  <c r="X37" i="1"/>
  <c r="V67" i="1"/>
  <c r="W67" i="1"/>
  <c r="X67" i="1"/>
  <c r="V68" i="1"/>
  <c r="W68" i="1"/>
  <c r="X68" i="1"/>
  <c r="V69" i="1"/>
  <c r="W69" i="1"/>
  <c r="X69" i="1"/>
  <c r="V70" i="1"/>
  <c r="W70" i="1"/>
  <c r="X70" i="1"/>
  <c r="Q87" i="1"/>
  <c r="Q85" i="1"/>
  <c r="Q84" i="1"/>
  <c r="Q40" i="1"/>
  <c r="Z40" i="1" s="1"/>
  <c r="Q38" i="1"/>
  <c r="AA38" i="1" s="1"/>
  <c r="Q31" i="1"/>
  <c r="Q32" i="1" s="1"/>
  <c r="Z32" i="1" s="1"/>
  <c r="I9" i="3"/>
  <c r="Y13" i="1"/>
  <c r="O87" i="1"/>
  <c r="P87" i="1"/>
  <c r="P85" i="1"/>
  <c r="Y71" i="1"/>
  <c r="Y70" i="1"/>
  <c r="Y69" i="1"/>
  <c r="Y68" i="1"/>
  <c r="Y67" i="1"/>
  <c r="Y66" i="1"/>
  <c r="Y58" i="1"/>
  <c r="Y53" i="1"/>
  <c r="Y47" i="1"/>
  <c r="Y37" i="1"/>
  <c r="Y30" i="1"/>
  <c r="Y29" i="1"/>
  <c r="Y28" i="1"/>
  <c r="Y27" i="1"/>
  <c r="Y26" i="1"/>
  <c r="Y25" i="1"/>
  <c r="Y24" i="1"/>
  <c r="Y23" i="1"/>
  <c r="Y22" i="1"/>
  <c r="Y21" i="1"/>
  <c r="Y20" i="1"/>
  <c r="Y19" i="1"/>
  <c r="Y18" i="1"/>
  <c r="Y16" i="1"/>
  <c r="Y15" i="1"/>
  <c r="Y14" i="1"/>
  <c r="Y12" i="1"/>
  <c r="Y11" i="1"/>
  <c r="Y10" i="1"/>
  <c r="Y9" i="1"/>
  <c r="Y8" i="1"/>
  <c r="Y7" i="1"/>
  <c r="P84" i="1"/>
  <c r="P40" i="1"/>
  <c r="Y40" i="1" s="1"/>
  <c r="P38" i="1"/>
  <c r="Z38" i="1" s="1"/>
  <c r="P31" i="1"/>
  <c r="P32" i="1" s="1"/>
  <c r="Y32" i="1" s="1"/>
  <c r="O85" i="1"/>
  <c r="N84" i="1"/>
  <c r="O84" i="1"/>
  <c r="O40" i="1"/>
  <c r="X40" i="1" s="1"/>
  <c r="N40" i="1"/>
  <c r="W40" i="1" s="1"/>
  <c r="O38" i="1"/>
  <c r="Y38" i="1" s="1"/>
  <c r="O31" i="1"/>
  <c r="X31" i="1" s="1"/>
  <c r="AC31" i="1" s="1"/>
  <c r="N38" i="1"/>
  <c r="X38" i="1" s="1"/>
  <c r="N31" i="1"/>
  <c r="W31" i="1" s="1"/>
  <c r="AB31" i="1" s="1"/>
  <c r="N32" i="1"/>
  <c r="W32" i="1" s="1"/>
  <c r="N85" i="1"/>
  <c r="N87" i="1"/>
  <c r="M87" i="1"/>
  <c r="M85" i="1"/>
  <c r="M84" i="1"/>
  <c r="M66" i="1"/>
  <c r="M71" i="1" s="1"/>
  <c r="X71" i="1" s="1"/>
  <c r="M57" i="1"/>
  <c r="M59" i="1" s="1"/>
  <c r="M56" i="1"/>
  <c r="M54" i="1"/>
  <c r="M53" i="1"/>
  <c r="X53" i="1" s="1"/>
  <c r="M48" i="1"/>
  <c r="M47" i="1"/>
  <c r="X47" i="1" s="1"/>
  <c r="M40" i="1"/>
  <c r="M38" i="1"/>
  <c r="W38" i="1" s="1"/>
  <c r="M31" i="1"/>
  <c r="V31" i="1" s="1"/>
  <c r="AA31" i="1" s="1"/>
  <c r="I6" i="2"/>
  <c r="L54" i="1"/>
  <c r="K54" i="1"/>
  <c r="J54" i="1"/>
  <c r="I54" i="1"/>
  <c r="H54" i="1"/>
  <c r="G54" i="1"/>
  <c r="F54" i="1"/>
  <c r="E54" i="1"/>
  <c r="D54" i="1"/>
  <c r="C54" i="1"/>
  <c r="L48" i="1"/>
  <c r="K48" i="1"/>
  <c r="J48" i="1"/>
  <c r="I48" i="1"/>
  <c r="H48" i="1"/>
  <c r="G48" i="1"/>
  <c r="F48" i="1"/>
  <c r="E48" i="1"/>
  <c r="D48" i="1"/>
  <c r="C48" i="1"/>
  <c r="K50" i="1"/>
  <c r="J50" i="1" s="1"/>
  <c r="I50" i="1" s="1"/>
  <c r="H50" i="1" s="1"/>
  <c r="G50" i="1" s="1"/>
  <c r="F50" i="1" s="1"/>
  <c r="E50" i="1" s="1"/>
  <c r="D50" i="1" s="1"/>
  <c r="C50" i="1" s="1"/>
  <c r="K44" i="1"/>
  <c r="J44" i="1" s="1"/>
  <c r="I44" i="1" s="1"/>
  <c r="H44" i="1" s="1"/>
  <c r="G44" i="1" s="1"/>
  <c r="F44" i="1" s="1"/>
  <c r="E44" i="1" s="1"/>
  <c r="D44" i="1" s="1"/>
  <c r="C44" i="1" s="1"/>
  <c r="L53" i="1"/>
  <c r="W53" i="1" s="1"/>
  <c r="I53" i="1"/>
  <c r="J53" i="1"/>
  <c r="H53" i="1"/>
  <c r="K53" i="1"/>
  <c r="V53" i="1" s="1"/>
  <c r="G38" i="1"/>
  <c r="F38" i="1"/>
  <c r="E38" i="1"/>
  <c r="D38" i="1"/>
  <c r="C38" i="1"/>
  <c r="A38" i="6"/>
  <c r="A38" i="4"/>
  <c r="A41" i="3"/>
  <c r="A38" i="2"/>
  <c r="G66" i="1"/>
  <c r="G71" i="1" s="1"/>
  <c r="F66" i="1"/>
  <c r="F71" i="1" s="1"/>
  <c r="E66" i="1"/>
  <c r="E71" i="1" s="1"/>
  <c r="D66" i="1"/>
  <c r="D71" i="1" s="1"/>
  <c r="C66" i="1"/>
  <c r="C71" i="1" s="1"/>
  <c r="G57" i="1"/>
  <c r="G59" i="1" s="1"/>
  <c r="F57" i="1"/>
  <c r="F59" i="1" s="1"/>
  <c r="E57" i="1"/>
  <c r="E59" i="1" s="1"/>
  <c r="D57" i="1"/>
  <c r="D59" i="1" s="1"/>
  <c r="C57" i="1"/>
  <c r="C59" i="1" s="1"/>
  <c r="C56" i="1"/>
  <c r="D51" i="1"/>
  <c r="E51" i="1" s="1"/>
  <c r="G47" i="1"/>
  <c r="F47" i="1"/>
  <c r="E47" i="1"/>
  <c r="D47" i="1"/>
  <c r="C47" i="1"/>
  <c r="G40" i="1"/>
  <c r="F40" i="1"/>
  <c r="E40" i="1"/>
  <c r="D40" i="1"/>
  <c r="C40" i="1"/>
  <c r="G31" i="1"/>
  <c r="F31" i="1"/>
  <c r="E31" i="1"/>
  <c r="D31" i="1"/>
  <c r="C31" i="1"/>
  <c r="G16" i="1"/>
  <c r="F16" i="1"/>
  <c r="E16" i="1"/>
  <c r="D16" i="1"/>
  <c r="C16" i="1"/>
  <c r="A1" i="6"/>
  <c r="A1" i="4"/>
  <c r="A1" i="3"/>
  <c r="A1" i="2"/>
  <c r="C87" i="1"/>
  <c r="B87" i="1"/>
  <c r="C85" i="1"/>
  <c r="B85" i="1"/>
  <c r="D87" i="1"/>
  <c r="E85" i="1"/>
  <c r="D85" i="1"/>
  <c r="E87" i="1"/>
  <c r="F85" i="1"/>
  <c r="H57" i="1"/>
  <c r="H47" i="1"/>
  <c r="F87" i="1"/>
  <c r="G85" i="1"/>
  <c r="G87" i="1"/>
  <c r="I57" i="1"/>
  <c r="I59" i="1" s="1"/>
  <c r="I47" i="1"/>
  <c r="H56" i="1"/>
  <c r="J57" i="1"/>
  <c r="J59" i="1" s="1"/>
  <c r="J47" i="1"/>
  <c r="I56" i="1"/>
  <c r="K57" i="1"/>
  <c r="K59" i="1" s="1"/>
  <c r="K47" i="1"/>
  <c r="V47" i="1" s="1"/>
  <c r="J56" i="1"/>
  <c r="L47" i="1"/>
  <c r="W47" i="1" s="1"/>
  <c r="L57" i="1"/>
  <c r="L59" i="1" s="1"/>
  <c r="K56" i="1"/>
  <c r="L56" i="1"/>
  <c r="D32" i="1"/>
  <c r="J85" i="1"/>
  <c r="L87" i="1"/>
  <c r="K31" i="1"/>
  <c r="J31" i="1"/>
  <c r="L85" i="1"/>
  <c r="I85" i="1"/>
  <c r="I31" i="1"/>
  <c r="L66" i="1"/>
  <c r="L71" i="1" s="1"/>
  <c r="W71" i="1" s="1"/>
  <c r="J87" i="1"/>
  <c r="K85" i="1"/>
  <c r="K87" i="1"/>
  <c r="I66" i="1"/>
  <c r="I71" i="1" s="1"/>
  <c r="I87" i="1"/>
  <c r="M1" i="5"/>
  <c r="L84" i="1"/>
  <c r="G8" i="4"/>
  <c r="J66" i="1"/>
  <c r="J71" i="1" s="1"/>
  <c r="I15" i="3"/>
  <c r="H15" i="3"/>
  <c r="H66" i="1"/>
  <c r="H71" i="1" s="1"/>
  <c r="H85" i="1"/>
  <c r="H16" i="1"/>
  <c r="J16" i="1"/>
  <c r="H8" i="4"/>
  <c r="H87" i="1"/>
  <c r="H31" i="1"/>
  <c r="I16" i="1"/>
  <c r="I32" i="1" s="1"/>
  <c r="K16" i="1"/>
  <c r="L31" i="1"/>
  <c r="K66" i="1"/>
  <c r="K71" i="1" s="1"/>
  <c r="V71" i="1" s="1"/>
  <c r="I10" i="3"/>
  <c r="D56" i="1"/>
  <c r="H40" i="1"/>
  <c r="H38" i="1"/>
  <c r="I40" i="1"/>
  <c r="I38" i="1"/>
  <c r="K84" i="1"/>
  <c r="L1" i="5"/>
  <c r="J40" i="1"/>
  <c r="J38" i="1"/>
  <c r="L40" i="1"/>
  <c r="V40" i="1" s="1"/>
  <c r="L38" i="1"/>
  <c r="V38" i="1" s="1"/>
  <c r="K38" i="1"/>
  <c r="K40" i="1"/>
  <c r="J84" i="1"/>
  <c r="K1" i="5"/>
  <c r="I84" i="1"/>
  <c r="J1" i="5"/>
  <c r="I1" i="5"/>
  <c r="H84" i="1"/>
  <c r="H1" i="5"/>
  <c r="G84" i="1"/>
  <c r="F84" i="1"/>
  <c r="G1" i="5"/>
  <c r="F1" i="5"/>
  <c r="E84" i="1"/>
  <c r="E1" i="5"/>
  <c r="D84" i="1"/>
  <c r="D1" i="5"/>
  <c r="C84" i="1"/>
  <c r="E56" i="1" l="1"/>
  <c r="E58" i="1" s="1"/>
  <c r="F51" i="1"/>
  <c r="G51" i="1" s="1"/>
  <c r="G56" i="1" s="1"/>
  <c r="G58" i="1" s="1"/>
  <c r="F32" i="1"/>
  <c r="J58" i="1"/>
  <c r="H59" i="1"/>
  <c r="D58" i="1"/>
  <c r="C58" i="1"/>
  <c r="AB16" i="1"/>
  <c r="R32" i="1"/>
  <c r="Y31" i="1"/>
  <c r="W66" i="1"/>
  <c r="X66" i="1"/>
  <c r="V66" i="1"/>
  <c r="S32" i="1"/>
  <c r="I8" i="2"/>
  <c r="Z31" i="1"/>
  <c r="O32" i="1"/>
  <c r="X32" i="1" s="1"/>
  <c r="I4" i="2"/>
  <c r="E32" i="1"/>
  <c r="H58" i="1"/>
  <c r="L58" i="1"/>
  <c r="W58" i="1" s="1"/>
  <c r="C32" i="1"/>
  <c r="G32" i="1"/>
  <c r="I10" i="4"/>
  <c r="H16" i="3"/>
  <c r="H11" i="4"/>
  <c r="I4" i="3"/>
  <c r="J32" i="1"/>
  <c r="I11" i="3"/>
  <c r="I5" i="3"/>
  <c r="K58" i="1"/>
  <c r="V58" i="1" s="1"/>
  <c r="I58" i="1"/>
  <c r="M32" i="1"/>
  <c r="V32" i="1" s="1"/>
  <c r="M58" i="1"/>
  <c r="X58" i="1" s="1"/>
  <c r="I9" i="4"/>
  <c r="L32" i="1"/>
  <c r="I7" i="2"/>
  <c r="I10" i="2"/>
  <c r="I11" i="2"/>
  <c r="I12" i="2"/>
  <c r="I5" i="4"/>
  <c r="I4" i="4"/>
  <c r="G11" i="4"/>
  <c r="H32" i="1"/>
  <c r="K32" i="1"/>
  <c r="I8" i="3"/>
  <c r="I12" i="3"/>
  <c r="I5" i="2"/>
  <c r="I9" i="2"/>
  <c r="F56" i="1" l="1"/>
  <c r="F58" i="1" s="1"/>
  <c r="AB32" i="1"/>
  <c r="AA32" i="1"/>
  <c r="I11" i="4"/>
  <c r="I13" i="2"/>
  <c r="I16" i="3"/>
  <c r="I6" i="4" l="1"/>
</calcChain>
</file>

<file path=xl/sharedStrings.xml><?xml version="1.0" encoding="utf-8"?>
<sst xmlns="http://schemas.openxmlformats.org/spreadsheetml/2006/main" count="410" uniqueCount="248">
  <si>
    <t>Expenditures</t>
  </si>
  <si>
    <t>Stmt. Of Rev &amp; Exp - All governmental funds</t>
  </si>
  <si>
    <t>Revenue</t>
  </si>
  <si>
    <t>Property taxes</t>
  </si>
  <si>
    <t>Taxes</t>
  </si>
  <si>
    <t>Charges for services</t>
  </si>
  <si>
    <t>State</t>
  </si>
  <si>
    <t>Federal</t>
  </si>
  <si>
    <t>Licenses &amp; fees</t>
  </si>
  <si>
    <t>Interest &amp; rent</t>
  </si>
  <si>
    <t>Other</t>
  </si>
  <si>
    <t>total revenue</t>
  </si>
  <si>
    <t>Police &amp; fire</t>
  </si>
  <si>
    <t>Other public safety</t>
  </si>
  <si>
    <t>Roads &amp; bridges</t>
  </si>
  <si>
    <t>Public transportation</t>
  </si>
  <si>
    <t xml:space="preserve">Roads </t>
  </si>
  <si>
    <t>Health &amp; welfare</t>
  </si>
  <si>
    <t>Community &amp; economic development</t>
  </si>
  <si>
    <t>Parks &amp; recreation</t>
  </si>
  <si>
    <t>Other public works</t>
  </si>
  <si>
    <t>Capital outlay</t>
  </si>
  <si>
    <t>Debt service</t>
  </si>
  <si>
    <t>Unallocated fringes &amp; insurance</t>
  </si>
  <si>
    <t>Interfund transfers (net)</t>
  </si>
  <si>
    <t>total expenditures</t>
  </si>
  <si>
    <t>Surplus (shortfall)</t>
  </si>
  <si>
    <t>General government</t>
  </si>
  <si>
    <t>Total expenditures</t>
  </si>
  <si>
    <t>Extraordinary/ Special items</t>
  </si>
  <si>
    <t>Interfund transfers out</t>
  </si>
  <si>
    <t>Fringe benefits not directly allocated to departments</t>
  </si>
  <si>
    <t>Recreation &amp; culture</t>
  </si>
  <si>
    <t>Other cultural activities</t>
  </si>
  <si>
    <t>Library</t>
  </si>
  <si>
    <t>Oher community development</t>
  </si>
  <si>
    <t>Economic development</t>
  </si>
  <si>
    <t>Planning &amp; zoning</t>
  </si>
  <si>
    <t>Public housing</t>
  </si>
  <si>
    <t>Other health &amp; welfare</t>
  </si>
  <si>
    <t>Veterans' programs</t>
  </si>
  <si>
    <t>Area agency on aging</t>
  </si>
  <si>
    <t>Human services</t>
  </si>
  <si>
    <t>Child care</t>
  </si>
  <si>
    <t>Ambulance</t>
  </si>
  <si>
    <t>Mental health</t>
  </si>
  <si>
    <t>Medical examiner</t>
  </si>
  <si>
    <t>Hospital</t>
  </si>
  <si>
    <t>Alcoholism &amp; substance abuse</t>
  </si>
  <si>
    <t>Health dept.</t>
  </si>
  <si>
    <t>Water or sewer</t>
  </si>
  <si>
    <t>Airports</t>
  </si>
  <si>
    <t>Electricity</t>
  </si>
  <si>
    <t>Trash disposal &amp; landfilling</t>
  </si>
  <si>
    <t>Building regulations</t>
  </si>
  <si>
    <t>Jail</t>
  </si>
  <si>
    <t>Dispatch (if separate)</t>
  </si>
  <si>
    <t>Combined public safety</t>
  </si>
  <si>
    <t>Fire</t>
  </si>
  <si>
    <t>Police</t>
  </si>
  <si>
    <t>Judicial</t>
  </si>
  <si>
    <t>All other gen gov.</t>
  </si>
  <si>
    <t>Building &amp; grounds</t>
  </si>
  <si>
    <t>Finance</t>
  </si>
  <si>
    <t>Elections</t>
  </si>
  <si>
    <t>Clerk</t>
  </si>
  <si>
    <t>Assessing</t>
  </si>
  <si>
    <t>Treasurer</t>
  </si>
  <si>
    <t>Chief executive</t>
  </si>
  <si>
    <t>Legislative</t>
  </si>
  <si>
    <t>EXPENDITURES</t>
  </si>
  <si>
    <t>Total revenue</t>
  </si>
  <si>
    <t>Interfund transfers In</t>
  </si>
  <si>
    <t>Debt issuance</t>
  </si>
  <si>
    <t>Other  refunds &amp; rebates</t>
  </si>
  <si>
    <t>Ambulance services</t>
  </si>
  <si>
    <t>Contributions</t>
  </si>
  <si>
    <t>Sale of fixed assets</t>
  </si>
  <si>
    <t>Special assessments</t>
  </si>
  <si>
    <t>Misc. other revenue</t>
  </si>
  <si>
    <t>Rents &amp; royalties</t>
  </si>
  <si>
    <t>Interest &amp; dividends</t>
  </si>
  <si>
    <t>Fines, penalties &amp; forfeits</t>
  </si>
  <si>
    <t>All other fees</t>
  </si>
  <si>
    <t>Parking fees</t>
  </si>
  <si>
    <t>Parks and recreation fees</t>
  </si>
  <si>
    <t>Other charges for services</t>
  </si>
  <si>
    <t>Police fees</t>
  </si>
  <si>
    <t>Fire run charges</t>
  </si>
  <si>
    <t>All other statutory fees</t>
  </si>
  <si>
    <t>Register of Deeds fees</t>
  </si>
  <si>
    <t>Election charges</t>
  </si>
  <si>
    <t>Clerk's office charges</t>
  </si>
  <si>
    <t>Statutory court fees &amp; charges</t>
  </si>
  <si>
    <t>Court-ordered fees and charges</t>
  </si>
  <si>
    <t>Local donations - other</t>
  </si>
  <si>
    <t>Local donations - transit</t>
  </si>
  <si>
    <t xml:space="preserve">Local donations - Gas, water, electric </t>
  </si>
  <si>
    <t>Local donations - housing &amp; community development</t>
  </si>
  <si>
    <t>Local donations - culture &amp; recreation</t>
  </si>
  <si>
    <t>Local donations - welfare</t>
  </si>
  <si>
    <t>Local donations - health and/or hospitals</t>
  </si>
  <si>
    <t>Local donations - sanitation</t>
  </si>
  <si>
    <t>Local donations - streets &amp; highways</t>
  </si>
  <si>
    <t>Local donations - public safety</t>
  </si>
  <si>
    <t>Local donations - general government</t>
  </si>
  <si>
    <t>State aid - other</t>
  </si>
  <si>
    <t>State aid - transit</t>
  </si>
  <si>
    <t>State aid - electric</t>
  </si>
  <si>
    <t>State aid - water</t>
  </si>
  <si>
    <t>State aid - housing &amp; community development</t>
  </si>
  <si>
    <t>State aid - culture &amp; recreation</t>
  </si>
  <si>
    <t>State aid - welfare</t>
  </si>
  <si>
    <t>State aid - health and/or hospitals</t>
  </si>
  <si>
    <t>State aid - sanitation</t>
  </si>
  <si>
    <t>State aid - streets &amp; bridges</t>
  </si>
  <si>
    <t>State pass-thru of act 51(Streets)</t>
  </si>
  <si>
    <t>State aid - public safety</t>
  </si>
  <si>
    <t>State swamp and land taxes</t>
  </si>
  <si>
    <t>State payment in lieu of taxes</t>
  </si>
  <si>
    <t>State aid - general government</t>
  </si>
  <si>
    <t>State revenue sharing</t>
  </si>
  <si>
    <t>Federal govt. grants - other</t>
  </si>
  <si>
    <t>Federal govt. grants - transit</t>
  </si>
  <si>
    <t>Federal govt. grants - electric</t>
  </si>
  <si>
    <t>Federal govt. grants - water</t>
  </si>
  <si>
    <t>Federal govt. grants - housing &amp; community development</t>
  </si>
  <si>
    <t>Federal govt. grants - culture &amp; recreation</t>
  </si>
  <si>
    <t>Federal govt. grants - welfare</t>
  </si>
  <si>
    <t>Federal govt. grants - health and/or hospitals</t>
  </si>
  <si>
    <t>Federal govt. grants - sanitation</t>
  </si>
  <si>
    <t>Federal govt. grants - streets &amp; highways</t>
  </si>
  <si>
    <t>Federal govt. grants - public safety</t>
  </si>
  <si>
    <t>Federal govt. grants - general government</t>
  </si>
  <si>
    <t>Non-business licenses &amp; permits</t>
  </si>
  <si>
    <t>Business licenses &amp; permits</t>
  </si>
  <si>
    <t>Income tax</t>
  </si>
  <si>
    <t>Industrial facilities tax</t>
  </si>
  <si>
    <t>Hotel/ motel tax</t>
  </si>
  <si>
    <t>Trailer taxes</t>
  </si>
  <si>
    <t>Commercial facilities tax</t>
  </si>
  <si>
    <t>Tax reverted property</t>
  </si>
  <si>
    <t>REVENUE</t>
  </si>
  <si>
    <t>All Governmental Funds (col. A &amp; b)</t>
  </si>
  <si>
    <t>Description</t>
  </si>
  <si>
    <t>F-65 line</t>
  </si>
  <si>
    <t>% change</t>
  </si>
  <si>
    <t>REVENUES</t>
  </si>
  <si>
    <t>Financial position - All governmental funds</t>
  </si>
  <si>
    <t>Total fund balance</t>
  </si>
  <si>
    <t>Fund balance, by component:</t>
  </si>
  <si>
    <t>total fund balance</t>
  </si>
  <si>
    <t>Liabilities not counted on a modified-accrual basis:</t>
  </si>
  <si>
    <t>Assets</t>
  </si>
  <si>
    <t>Percent funded</t>
  </si>
  <si>
    <t>Landfill closure &amp; postclosure care</t>
  </si>
  <si>
    <t>Employee compensated absences</t>
  </si>
  <si>
    <t>Uninsured losses</t>
  </si>
  <si>
    <t>Other claims &amp; contingencies</t>
  </si>
  <si>
    <t>Debt:</t>
  </si>
  <si>
    <t>Unfunded</t>
  </si>
  <si>
    <t>Structured debt</t>
  </si>
  <si>
    <t>OTHER LONG TERM OBLIGATIONS</t>
  </si>
  <si>
    <t xml:space="preserve">Total </t>
  </si>
  <si>
    <t>Per capita information</t>
  </si>
  <si>
    <t>Population information</t>
  </si>
  <si>
    <t>Undesignated fund balance</t>
  </si>
  <si>
    <t>Designated</t>
  </si>
  <si>
    <t>Reserved</t>
  </si>
  <si>
    <t>Calculated - Unreserved fund balance</t>
  </si>
  <si>
    <t>Undesignated</t>
  </si>
  <si>
    <t>Pensions</t>
  </si>
  <si>
    <t>OPEB</t>
  </si>
  <si>
    <t>Sum of all pension &amp; OPEB plans</t>
  </si>
  <si>
    <t>Aggregation</t>
  </si>
  <si>
    <t>Revenue:</t>
  </si>
  <si>
    <t>Expendtiures:</t>
  </si>
  <si>
    <t>Graph data, pulled from above data:</t>
  </si>
  <si>
    <t>Unfunded (Overfunded)</t>
  </si>
  <si>
    <t>Capital leases</t>
  </si>
  <si>
    <t>Other contractual debt</t>
  </si>
  <si>
    <t>1. Where our money comes from (all governmental funds)</t>
  </si>
  <si>
    <t xml:space="preserve">2. Compared to the prior year </t>
  </si>
  <si>
    <t>3. Revenue sources per capita - compared to the prior year</t>
  </si>
  <si>
    <t xml:space="preserve">4. Historical trends of individual sources </t>
  </si>
  <si>
    <t>1. Where we spend our money (all governmental funds)</t>
  </si>
  <si>
    <t>3. Spending per capita - compared to the prior year</t>
  </si>
  <si>
    <t>4. Historical trends of individual departments:</t>
  </si>
  <si>
    <t>1. How have we managed our governmental fund resources (fund balance)?</t>
  </si>
  <si>
    <t>3. Fund balance per capita - compared to the prior year</t>
  </si>
  <si>
    <t xml:space="preserve">4. Historical trends of individual components </t>
  </si>
  <si>
    <t>1. Pension funding status</t>
  </si>
  <si>
    <t>2. Retiree Health care funding status</t>
  </si>
  <si>
    <t>3. Percent funded - compared to the prior year</t>
  </si>
  <si>
    <t>4. Long Term Debt obligations:</t>
  </si>
  <si>
    <t>5. Debt &amp; other long term obligations per capita - compared to the prior year</t>
  </si>
  <si>
    <t xml:space="preserve">FINANCIAL POSITION </t>
  </si>
  <si>
    <t>Date Input Page</t>
  </si>
  <si>
    <t xml:space="preserve">DPW </t>
  </si>
  <si>
    <t>FUND BALANCE</t>
  </si>
  <si>
    <t>- Reserved/ Restricted</t>
  </si>
  <si>
    <t>- Designated</t>
  </si>
  <si>
    <t>- Undesignated/ unreserved/ unrestricted</t>
  </si>
  <si>
    <t>Total equity</t>
  </si>
  <si>
    <t>Actuarial Liability</t>
  </si>
  <si>
    <t>Contact information:</t>
  </si>
  <si>
    <t>Licenses &amp; permits</t>
  </si>
  <si>
    <t>Fines &amp; forfeitures</t>
  </si>
  <si>
    <t>Other revenue</t>
  </si>
  <si>
    <t>Net Interfund transfers</t>
  </si>
  <si>
    <t>Bonds &amp; contracts payable</t>
  </si>
  <si>
    <t>Total long term debt (excl. pension &amp; RHC)</t>
  </si>
  <si>
    <t>Date of actuarial valuation:</t>
  </si>
  <si>
    <t>Before publishing the spreadsheet to your website, we highly recommend you "hide" the Data Input Tab and the F-65 Crosswalk Tab so that this document will be more user-friendly.  To hide a tab, right click on the tab and select "Hide".</t>
  </si>
  <si>
    <t>On the first two tabs of the Citizens' Guide (revenue and expenditures), table number 4 has been built as an interactive chart.  When this is put on your website, the user can choose any revenue (expenditure) from the drop-down list and see the historical trend for that particular revenue (expenditure).</t>
  </si>
  <si>
    <r>
      <t xml:space="preserve">     </t>
    </r>
    <r>
      <rPr>
        <sz val="11"/>
        <color indexed="8"/>
        <rFont val="Arial"/>
      </rPr>
      <t>●</t>
    </r>
    <r>
      <rPr>
        <sz val="11"/>
        <color indexed="8"/>
        <rFont val="Arial"/>
        <family val="2"/>
      </rPr>
      <t xml:space="preserve">  Rows 79-83 are grayed out and should be ignored.  This section is necessary in order for the interactive revenue and expenditure charts to operate properly.</t>
    </r>
  </si>
  <si>
    <r>
      <t xml:space="preserve">    </t>
    </r>
    <r>
      <rPr>
        <sz val="11"/>
        <color indexed="8"/>
        <rFont val="Arial"/>
      </rPr>
      <t>●</t>
    </r>
    <r>
      <rPr>
        <sz val="11"/>
        <color indexed="8"/>
        <rFont val="Arial"/>
        <family val="2"/>
      </rPr>
      <t xml:space="preserve">  Row 69 presents population information.  This is presented so that we can compute measures on a per-capita basis, and will make it easier when you want to do comparisons with other local units in the future.  For 2010, the population count should agree with the U.S. census figures.  For all other years, estimates of population are generally available through your regional council of governments.</t>
    </r>
  </si>
  <si>
    <r>
      <t xml:space="preserve">     </t>
    </r>
    <r>
      <rPr>
        <sz val="11"/>
        <color indexed="8"/>
        <rFont val="Arial"/>
      </rPr>
      <t>●</t>
    </r>
    <r>
      <rPr>
        <sz val="11"/>
        <color indexed="8"/>
        <rFont val="Arial"/>
        <family val="2"/>
      </rPr>
      <t xml:space="preserve">  Rows 57 through 67 present the debt information from the "long term debt account group."  In other words, this represents all </t>
    </r>
    <r>
      <rPr>
        <u/>
        <sz val="11"/>
        <color indexed="8"/>
        <rFont val="Arial"/>
        <family val="2"/>
      </rPr>
      <t>governmental</t>
    </r>
    <r>
      <rPr>
        <sz val="11"/>
        <color indexed="8"/>
        <rFont val="Arial"/>
        <family val="2"/>
      </rPr>
      <t xml:space="preserve"> liabilities not already reported in the funds themselves.  This information generally can be found in the footnote disclosures of your financial statements.</t>
    </r>
  </si>
  <si>
    <t xml:space="preserve">        »  Many local units only have every other year (or every third year) information related to the actuarial accrued liability (AAL) for retiree health care plans.  For those communities, we recommend extrapolating the information between valuations so that a fair picture can still be obtained.  For example:  if the 2007 AAL was $5 million and the 2010 AAL was $8 million, you could extrapolate to $6 million for 2008 and $7 million for 2009. </t>
  </si>
  <si>
    <t xml:space="preserve">        »  This information should be in the footnote disclosures of your annual financial statements; it is also available in your actuarial valuations.</t>
  </si>
  <si>
    <r>
      <t xml:space="preserve">     </t>
    </r>
    <r>
      <rPr>
        <sz val="11"/>
        <color indexed="8"/>
        <rFont val="Arial"/>
      </rPr>
      <t>●</t>
    </r>
    <r>
      <rPr>
        <sz val="11"/>
        <color indexed="8"/>
        <rFont val="Arial"/>
        <family val="2"/>
      </rPr>
      <t xml:space="preserve">  Rows 39 through 54 presents the funded status of all "defined benefit" employee benefit plans (pension plans, retiree health care, or any other OPEB plans.)</t>
    </r>
  </si>
  <si>
    <t xml:space="preserve">         »  If you have any fund balance categories that are not being used by your local unit (i.e., you have no reservations or you have no designation), please "hide" those rows on the data input sheet.  This will remove them from the graphs.</t>
  </si>
  <si>
    <r>
      <t xml:space="preserve">         » This should include the General Fund </t>
    </r>
    <r>
      <rPr>
        <u/>
        <sz val="11"/>
        <color indexed="8"/>
        <rFont val="Arial"/>
        <family val="2"/>
      </rPr>
      <t>plus</t>
    </r>
    <r>
      <rPr>
        <sz val="11"/>
        <color indexed="8"/>
        <rFont val="Arial"/>
        <family val="2"/>
      </rPr>
      <t xml:space="preserve"> all special revenue, debt service, capital project, and permanent funds (if you are using the F-65, this is the sum of columns (a) and (b).</t>
    </r>
  </si>
  <si>
    <r>
      <t xml:space="preserve">     </t>
    </r>
    <r>
      <rPr>
        <sz val="11"/>
        <color indexed="8"/>
        <rFont val="Arial"/>
      </rPr>
      <t>●</t>
    </r>
    <r>
      <rPr>
        <sz val="11"/>
        <color indexed="8"/>
        <rFont val="Arial"/>
        <family val="2"/>
      </rPr>
      <t xml:space="preserve">  Rows 31 through 35 present the fund balance as of the balance sheet date;</t>
    </r>
  </si>
  <si>
    <t xml:space="preserve">         »  If you have any revenue or expenditure categories that are not being used by your local unit, please "hide" those rows on the data input sheet.  This will remove them from the graphs so that the graphical presentation will be easier for the citizen to understand.  This will be very common; for instance, row 27-extraordinary/special items, is quite uncommon to use. </t>
  </si>
  <si>
    <r>
      <t xml:space="preserve">         »  This should include the General Fund </t>
    </r>
    <r>
      <rPr>
        <u/>
        <sz val="11"/>
        <color indexed="8"/>
        <rFont val="Arial"/>
        <family val="2"/>
      </rPr>
      <t>plus</t>
    </r>
    <r>
      <rPr>
        <sz val="11"/>
        <color indexed="8"/>
        <rFont val="Arial"/>
        <family val="2"/>
      </rPr>
      <t xml:space="preserve"> all special revenue, debt service, capital project, and permanent funds (if you are using the F-65, this is the sum of columns (a) and (b).</t>
    </r>
  </si>
  <si>
    <r>
      <t xml:space="preserve">     </t>
    </r>
    <r>
      <rPr>
        <sz val="11"/>
        <color indexed="8"/>
        <rFont val="Arial"/>
      </rPr>
      <t>●</t>
    </r>
    <r>
      <rPr>
        <sz val="11"/>
        <color indexed="8"/>
        <rFont val="Arial"/>
        <family val="2"/>
      </rPr>
      <t xml:space="preserve">  Rows 4 through 29 present the revenues and expenditures from </t>
    </r>
    <r>
      <rPr>
        <u/>
        <sz val="11"/>
        <color indexed="8"/>
        <rFont val="Arial"/>
        <family val="2"/>
      </rPr>
      <t>all governmental funds.</t>
    </r>
  </si>
  <si>
    <r>
      <t xml:space="preserve">     </t>
    </r>
    <r>
      <rPr>
        <sz val="11"/>
        <color indexed="8"/>
        <rFont val="Arial"/>
      </rPr>
      <t>●</t>
    </r>
    <r>
      <rPr>
        <sz val="11"/>
        <color indexed="8"/>
        <rFont val="Arial"/>
        <family val="2"/>
      </rPr>
      <t xml:space="preserve">  The model requires 5 years of data, but allows for 10 years (10 years being preferable.)  In order for the graphs to ignore the first five years, we have hidden those columns.  If you want to use more than five years, just "unhide" columns C-G and the input areas will be available.</t>
    </r>
  </si>
  <si>
    <t>To enter information in the data input tab, you will need to have copies of your financial statements, trial balances, or F-65 forms.  To use the spreadsheet:</t>
  </si>
  <si>
    <r>
      <t xml:space="preserve">     </t>
    </r>
    <r>
      <rPr>
        <sz val="11"/>
        <color indexed="8"/>
        <rFont val="Arial"/>
      </rPr>
      <t>●</t>
    </r>
    <r>
      <rPr>
        <sz val="11"/>
        <color indexed="8"/>
        <rFont val="Arial"/>
        <family val="2"/>
      </rPr>
      <t xml:space="preserve">  Other long-term obligations</t>
    </r>
  </si>
  <si>
    <r>
      <t xml:space="preserve">     </t>
    </r>
    <r>
      <rPr>
        <sz val="11"/>
        <color indexed="8"/>
        <rFont val="Arial"/>
      </rPr>
      <t>●</t>
    </r>
    <r>
      <rPr>
        <sz val="11"/>
        <color indexed="8"/>
        <rFont val="Arial"/>
        <family val="2"/>
      </rPr>
      <t xml:space="preserve">  Financial Position     </t>
    </r>
  </si>
  <si>
    <r>
      <t xml:space="preserve">     </t>
    </r>
    <r>
      <rPr>
        <sz val="11"/>
        <color indexed="8"/>
        <rFont val="Arial"/>
      </rPr>
      <t>●</t>
    </r>
    <r>
      <rPr>
        <sz val="11"/>
        <color indexed="8"/>
        <rFont val="Arial"/>
        <family val="2"/>
      </rPr>
      <t xml:space="preserve">  Expenditures </t>
    </r>
  </si>
  <si>
    <r>
      <t xml:space="preserve">     </t>
    </r>
    <r>
      <rPr>
        <sz val="11"/>
        <color indexed="8"/>
        <rFont val="Arial"/>
      </rPr>
      <t>●</t>
    </r>
    <r>
      <rPr>
        <sz val="11"/>
        <color indexed="8"/>
        <rFont val="Arial"/>
        <family val="2"/>
      </rPr>
      <t xml:space="preserve">  Revenues</t>
    </r>
  </si>
  <si>
    <t>The spreadsheet is organized by tabs.  The first tab to the right of the Instruction tab is titled "Data Input" and is the only tab where you should have to enter data or make modifications.  The next four tabs contain the Citizens' Guide organized as follows:</t>
  </si>
  <si>
    <t>INSTRUCTIONS FOR THE CITIZEN'S GUIDE SPREADSHEET</t>
  </si>
  <si>
    <t>from Federal Govt.</t>
  </si>
  <si>
    <t>from State Govt.</t>
  </si>
  <si>
    <t>Local contributions</t>
  </si>
  <si>
    <t>water sewer trash fees</t>
  </si>
  <si>
    <t>Sewer, water, &amp; trash</t>
  </si>
  <si>
    <t xml:space="preserve">For more information on our unit's finances, contact Laura Fenton at (989) 761-7003. </t>
  </si>
  <si>
    <t>CITIZENS' GUIDE TO LOCAL UNIT FINANCES - Village of Clifford</t>
  </si>
  <si>
    <t>Revenue Sharing(From State)</t>
  </si>
  <si>
    <t>ACT 51 and Metro Act (from State)</t>
  </si>
  <si>
    <t>DPW Manager</t>
  </si>
  <si>
    <t xml:space="preserve">E. Mike Armstrong </t>
  </si>
  <si>
    <t>is the only Road employee the village of clifford employs.</t>
  </si>
  <si>
    <t>He makes 19.51 per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</si>
</sst>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s>
  <fonts count="16" x14ac:knownFonts="1">
    <font>
      <sz val="11"/>
      <color theme="1"/>
      <name val="Calibri"/>
      <family val="2"/>
      <scheme val="minor"/>
    </font>
    <font>
      <b/>
      <sz val="11"/>
      <color indexed="8"/>
      <name val="Arial"/>
      <family val="2"/>
    </font>
    <font>
      <sz val="11"/>
      <color indexed="8"/>
      <name val="Arial"/>
      <family val="2"/>
    </font>
    <font>
      <sz val="11"/>
      <color indexed="8"/>
      <name val="Arial"/>
    </font>
    <font>
      <u/>
      <sz val="11"/>
      <color indexed="8"/>
      <name val="Arial"/>
      <family val="2"/>
    </font>
    <font>
      <b/>
      <sz val="14"/>
      <color indexed="8"/>
      <name val="Arial"/>
      <family val="2"/>
    </font>
    <font>
      <sz val="11"/>
      <color theme="1"/>
      <name val="Calibri"/>
      <family val="2"/>
      <scheme val="minor"/>
    </font>
    <font>
      <b/>
      <sz val="11"/>
      <color theme="1"/>
      <name val="Calibri"/>
      <family val="2"/>
      <scheme val="minor"/>
    </font>
    <font>
      <u val="singleAccounting"/>
      <sz val="11"/>
      <color theme="1"/>
      <name val="Calibri"/>
      <family val="2"/>
      <scheme val="minor"/>
    </font>
    <font>
      <b/>
      <sz val="11"/>
      <color rgb="FF1808E6"/>
      <name val="Calibri"/>
      <family val="2"/>
      <scheme val="minor"/>
    </font>
    <font>
      <b/>
      <u/>
      <sz val="11"/>
      <color theme="1"/>
      <name val="Calibri"/>
      <family val="2"/>
      <scheme val="minor"/>
    </font>
    <font>
      <b/>
      <u val="singleAccounting"/>
      <sz val="11"/>
      <color theme="1"/>
      <name val="Calibri"/>
      <family val="2"/>
      <scheme val="minor"/>
    </font>
    <font>
      <b/>
      <sz val="11"/>
      <color rgb="FF0070C0"/>
      <name val="Calibri"/>
      <family val="2"/>
      <scheme val="minor"/>
    </font>
    <font>
      <sz val="11"/>
      <color theme="0" tint="-0.24994659260841701"/>
      <name val="Calibri"/>
      <family val="2"/>
      <scheme val="minor"/>
    </font>
    <font>
      <sz val="1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41" fontId="0" fillId="0" borderId="0"/>
    <xf numFmtId="44" fontId="6" fillId="0" borderId="0" applyFont="0" applyFill="0" applyBorder="0" applyAlignment="0" applyProtection="0"/>
    <xf numFmtId="9" fontId="6" fillId="0" borderId="0" applyFont="0" applyFill="0" applyBorder="0" applyAlignment="0" applyProtection="0"/>
  </cellStyleXfs>
  <cellXfs count="82">
    <xf numFmtId="41" fontId="0" fillId="0" borderId="0" xfId="0"/>
    <xf numFmtId="0" fontId="8" fillId="0" borderId="0" xfId="0" applyNumberFormat="1" applyFont="1" applyAlignment="1">
      <alignment horizontal="center" wrapText="1"/>
    </xf>
    <xf numFmtId="41" fontId="0" fillId="0" borderId="0" xfId="0" applyAlignment="1">
      <alignment horizontal="left" indent="1"/>
    </xf>
    <xf numFmtId="41" fontId="0" fillId="0" borderId="0" xfId="0" applyAlignment="1">
      <alignment horizontal="left" indent="2"/>
    </xf>
    <xf numFmtId="41" fontId="0" fillId="0" borderId="1" xfId="0" applyBorder="1"/>
    <xf numFmtId="41" fontId="0" fillId="0" borderId="2" xfId="0" applyBorder="1"/>
    <xf numFmtId="41" fontId="9" fillId="0" borderId="0" xfId="0" applyFont="1"/>
    <xf numFmtId="0" fontId="8" fillId="0" borderId="0" xfId="0" applyNumberFormat="1" applyFont="1" applyAlignment="1">
      <alignment horizontal="center"/>
    </xf>
    <xf numFmtId="9" fontId="6" fillId="0" borderId="0" xfId="2" applyFont="1"/>
    <xf numFmtId="9" fontId="6" fillId="0" borderId="2" xfId="2" applyFont="1" applyBorder="1"/>
    <xf numFmtId="9" fontId="0" fillId="0" borderId="0" xfId="0" applyNumberFormat="1"/>
    <xf numFmtId="41" fontId="0" fillId="0" borderId="0" xfId="0" applyAlignment="1">
      <alignment horizontal="left"/>
    </xf>
    <xf numFmtId="41" fontId="0" fillId="0" borderId="3" xfId="0" applyBorder="1"/>
    <xf numFmtId="41" fontId="0" fillId="0" borderId="0" xfId="0" applyAlignment="1">
      <alignment horizontal="left" indent="4"/>
    </xf>
    <xf numFmtId="42" fontId="0" fillId="0" borderId="0" xfId="0" applyNumberFormat="1"/>
    <xf numFmtId="164" fontId="6" fillId="0" borderId="0" xfId="1" applyNumberFormat="1" applyFont="1"/>
    <xf numFmtId="42" fontId="0" fillId="0" borderId="2" xfId="0" applyNumberFormat="1" applyBorder="1"/>
    <xf numFmtId="41" fontId="0" fillId="0" borderId="0" xfId="0" applyAlignment="1">
      <alignment horizontal="left" indent="6"/>
    </xf>
    <xf numFmtId="41" fontId="8" fillId="0" borderId="0" xfId="0" applyFont="1" applyAlignment="1">
      <alignment horizontal="centerContinuous"/>
    </xf>
    <xf numFmtId="41" fontId="7" fillId="0" borderId="0" xfId="0" applyFont="1"/>
    <xf numFmtId="41" fontId="10" fillId="0" borderId="0" xfId="0" applyFont="1"/>
    <xf numFmtId="41" fontId="6" fillId="0" borderId="0" xfId="2" applyNumberFormat="1" applyFont="1"/>
    <xf numFmtId="41" fontId="6" fillId="0" borderId="2" xfId="2" applyNumberFormat="1" applyFont="1" applyBorder="1"/>
    <xf numFmtId="9" fontId="6" fillId="0" borderId="0" xfId="2" applyFont="1" applyAlignment="1">
      <alignment horizontal="right"/>
    </xf>
    <xf numFmtId="41" fontId="0" fillId="2" borderId="0" xfId="0" applyFill="1"/>
    <xf numFmtId="0" fontId="8" fillId="2" borderId="0" xfId="0" applyNumberFormat="1" applyFont="1" applyFill="1" applyAlignment="1">
      <alignment horizontal="center" wrapText="1"/>
    </xf>
    <xf numFmtId="41" fontId="0" fillId="0" borderId="0" xfId="0" applyProtection="1">
      <protection locked="0"/>
    </xf>
    <xf numFmtId="41" fontId="0" fillId="0" borderId="0" xfId="0" applyAlignment="1" applyProtection="1">
      <alignment horizontal="left" indent="2"/>
      <protection locked="0"/>
    </xf>
    <xf numFmtId="41" fontId="0" fillId="0" borderId="0" xfId="0" applyAlignment="1" applyProtection="1">
      <alignment horizontal="left"/>
      <protection locked="0"/>
    </xf>
    <xf numFmtId="41" fontId="0" fillId="0" borderId="0" xfId="0" applyFont="1" applyProtection="1">
      <protection locked="0"/>
    </xf>
    <xf numFmtId="41" fontId="0" fillId="0" borderId="0" xfId="0" applyAlignment="1" applyProtection="1">
      <alignment horizontal="left" indent="3"/>
      <protection locked="0"/>
    </xf>
    <xf numFmtId="41" fontId="10" fillId="0" borderId="0" xfId="0" applyFont="1" applyProtection="1">
      <protection locked="0"/>
    </xf>
    <xf numFmtId="0" fontId="8" fillId="0" borderId="0" xfId="0" applyNumberFormat="1" applyFont="1" applyAlignment="1" applyProtection="1">
      <alignment horizontal="center" wrapText="1"/>
      <protection locked="0"/>
    </xf>
    <xf numFmtId="41" fontId="0" fillId="0" borderId="1" xfId="0" applyBorder="1" applyProtection="1"/>
    <xf numFmtId="41" fontId="0" fillId="3" borderId="0" xfId="0" applyFill="1" applyProtection="1">
      <protection locked="0"/>
    </xf>
    <xf numFmtId="41" fontId="0" fillId="0" borderId="0" xfId="0" applyProtection="1"/>
    <xf numFmtId="41" fontId="0" fillId="3" borderId="0" xfId="0" applyFill="1" applyBorder="1" applyProtection="1">
      <protection locked="0"/>
    </xf>
    <xf numFmtId="41" fontId="0" fillId="0" borderId="0" xfId="0" applyAlignment="1" applyProtection="1">
      <alignment horizontal="left" indent="1"/>
      <protection locked="0"/>
    </xf>
    <xf numFmtId="41" fontId="0" fillId="2" borderId="0" xfId="0" applyFill="1" applyProtection="1">
      <protection locked="0"/>
    </xf>
    <xf numFmtId="0" fontId="8" fillId="3" borderId="0" xfId="0" applyNumberFormat="1" applyFont="1" applyFill="1" applyAlignment="1" applyProtection="1">
      <alignment horizontal="center" wrapText="1"/>
      <protection locked="0"/>
    </xf>
    <xf numFmtId="0" fontId="8" fillId="0" borderId="0" xfId="0" applyNumberFormat="1" applyFont="1" applyAlignment="1" applyProtection="1">
      <alignment horizontal="center" wrapText="1"/>
    </xf>
    <xf numFmtId="41" fontId="11" fillId="0" borderId="0" xfId="0" applyFont="1" applyAlignment="1">
      <alignment horizontal="right"/>
    </xf>
    <xf numFmtId="41" fontId="0" fillId="0" borderId="0" xfId="0" applyAlignment="1">
      <alignment horizontal="right"/>
    </xf>
    <xf numFmtId="41" fontId="10" fillId="0" borderId="0" xfId="0" applyFont="1" applyAlignment="1">
      <alignment horizontal="left"/>
    </xf>
    <xf numFmtId="41" fontId="10" fillId="0" borderId="0" xfId="0" applyFont="1" applyAlignment="1" applyProtection="1">
      <alignment horizontal="left"/>
      <protection locked="0"/>
    </xf>
    <xf numFmtId="41" fontId="12" fillId="0" borderId="0" xfId="0" applyFont="1" applyProtection="1">
      <protection locked="0"/>
    </xf>
    <xf numFmtId="41" fontId="0" fillId="0" borderId="0" xfId="0" applyFill="1"/>
    <xf numFmtId="41" fontId="0" fillId="0" borderId="0" xfId="0" applyFill="1" applyProtection="1">
      <protection locked="0"/>
    </xf>
    <xf numFmtId="41" fontId="0" fillId="0" borderId="0" xfId="0" quotePrefix="1" applyProtection="1">
      <protection locked="0"/>
    </xf>
    <xf numFmtId="41" fontId="0" fillId="3" borderId="0" xfId="0" applyFill="1" applyProtection="1"/>
    <xf numFmtId="5" fontId="13" fillId="0" borderId="0" xfId="0" quotePrefix="1" applyNumberFormat="1" applyFont="1" applyAlignment="1">
      <alignment horizontal="center"/>
    </xf>
    <xf numFmtId="5" fontId="14" fillId="0" borderId="0" xfId="0" quotePrefix="1" applyNumberFormat="1" applyFont="1" applyAlignment="1">
      <alignment horizontal="center"/>
    </xf>
    <xf numFmtId="41" fontId="0" fillId="0" borderId="2" xfId="0" applyFill="1" applyBorder="1"/>
    <xf numFmtId="41" fontId="15" fillId="0" borderId="0" xfId="0" applyFont="1" applyFill="1" applyAlignment="1">
      <alignment horizontal="right"/>
    </xf>
    <xf numFmtId="41" fontId="0" fillId="0" borderId="1" xfId="0" applyFill="1" applyBorder="1" applyProtection="1"/>
    <xf numFmtId="41" fontId="0" fillId="0" borderId="1" xfId="0" applyFill="1" applyBorder="1"/>
    <xf numFmtId="41" fontId="0" fillId="0" borderId="0" xfId="0" applyFill="1" applyProtection="1"/>
    <xf numFmtId="41" fontId="0" fillId="0" borderId="3" xfId="0" applyFill="1" applyBorder="1"/>
    <xf numFmtId="0" fontId="8" fillId="0" borderId="0" xfId="0" applyNumberFormat="1" applyFont="1" applyFill="1" applyAlignment="1" applyProtection="1">
      <alignment horizontal="center" wrapText="1"/>
      <protection locked="0"/>
    </xf>
    <xf numFmtId="0" fontId="11" fillId="0" borderId="0" xfId="0" applyNumberFormat="1" applyFont="1" applyFill="1" applyAlignment="1">
      <alignment horizontal="center" wrapText="1"/>
    </xf>
    <xf numFmtId="14" fontId="8" fillId="0" borderId="0" xfId="0" applyNumberFormat="1" applyFont="1" applyFill="1" applyAlignment="1">
      <alignment horizontal="center" wrapText="1"/>
    </xf>
    <xf numFmtId="14" fontId="8" fillId="3" borderId="0" xfId="0" applyNumberFormat="1" applyFont="1" applyFill="1" applyAlignment="1" applyProtection="1">
      <alignment horizontal="center" wrapText="1"/>
      <protection locked="0"/>
    </xf>
    <xf numFmtId="0" fontId="2" fillId="0" borderId="0" xfId="0" applyNumberFormat="1" applyFont="1" applyAlignment="1">
      <alignment horizontal="justify" vertical="justify" wrapText="1" readingOrder="1"/>
    </xf>
    <xf numFmtId="0" fontId="2" fillId="0" borderId="0" xfId="0" applyNumberFormat="1" applyFont="1" applyAlignment="1">
      <alignment vertical="justify" wrapText="1" readingOrder="1"/>
    </xf>
    <xf numFmtId="0" fontId="2" fillId="0" borderId="0" xfId="0" applyNumberFormat="1" applyFont="1" applyAlignment="1">
      <alignment vertical="top" wrapText="1"/>
    </xf>
    <xf numFmtId="0" fontId="2" fillId="0" borderId="0" xfId="0" applyNumberFormat="1" applyFont="1" applyAlignment="1">
      <alignment horizontal="justify" vertical="distributed" wrapText="1" readingOrder="1"/>
    </xf>
    <xf numFmtId="0" fontId="2" fillId="0" borderId="0" xfId="0" applyNumberFormat="1" applyFont="1" applyAlignment="1">
      <alignment horizontal="justify" vertical="justify" wrapText="1"/>
    </xf>
    <xf numFmtId="41" fontId="2" fillId="0" borderId="0" xfId="0" applyFont="1"/>
    <xf numFmtId="0" fontId="2" fillId="0" borderId="0" xfId="0" applyNumberFormat="1" applyFont="1" applyAlignment="1">
      <alignment vertical="top" wrapText="1" readingOrder="1"/>
    </xf>
    <xf numFmtId="41" fontId="5" fillId="0" borderId="0" xfId="0" applyFont="1" applyAlignment="1">
      <alignment horizontal="center"/>
    </xf>
    <xf numFmtId="41" fontId="12" fillId="0" borderId="0" xfId="0" applyFont="1" applyFill="1" applyProtection="1">
      <protection locked="0"/>
    </xf>
    <xf numFmtId="0" fontId="8" fillId="0" borderId="0" xfId="0" applyNumberFormat="1" applyFont="1" applyFill="1" applyAlignment="1" applyProtection="1">
      <alignment horizontal="center" wrapText="1"/>
    </xf>
    <xf numFmtId="9" fontId="6" fillId="0" borderId="0" xfId="2" applyFont="1" applyAlignment="1"/>
    <xf numFmtId="41" fontId="0" fillId="0" borderId="0" xfId="0" applyAlignment="1"/>
    <xf numFmtId="9" fontId="6" fillId="4" borderId="0" xfId="2" applyFont="1" applyFill="1"/>
    <xf numFmtId="41" fontId="0" fillId="0" borderId="0" xfId="0" applyFill="1" applyBorder="1"/>
    <xf numFmtId="8" fontId="0" fillId="3" borderId="0" xfId="0" applyNumberFormat="1" applyFill="1" applyProtection="1">
      <protection locked="0"/>
    </xf>
    <xf numFmtId="0" fontId="2" fillId="0" borderId="0" xfId="0" applyNumberFormat="1" applyFont="1" applyAlignment="1">
      <alignment horizontal="justify" vertical="justify" wrapText="1" readingOrder="1"/>
    </xf>
    <xf numFmtId="0" fontId="1" fillId="0" borderId="0" xfId="0" applyNumberFormat="1" applyFont="1" applyAlignment="1">
      <alignment horizontal="justify" vertical="justify" wrapText="1" readingOrder="1"/>
    </xf>
    <xf numFmtId="41" fontId="0" fillId="0" borderId="0" xfId="0" applyAlignment="1">
      <alignment wrapText="1" readingOrder="1"/>
    </xf>
    <xf numFmtId="0" fontId="2" fillId="0" borderId="0" xfId="0" applyNumberFormat="1" applyFont="1" applyAlignment="1">
      <alignment vertical="top" wrapText="1" readingOrder="1"/>
    </xf>
    <xf numFmtId="0" fontId="2" fillId="0" borderId="0" xfId="0" applyNumberFormat="1" applyFont="1" applyAlignment="1">
      <alignment horizontal="justify" vertical="justify" wrapText="1"/>
    </xf>
  </cellXfs>
  <cellStyles count="3">
    <cellStyle name="Currency" xfId="1" builtinId="4"/>
    <cellStyle name="Normal" xfId="0" builtinId="0" customBuiltin="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'Data Input'!$B$7:$B$15</c:f>
              <c:strCache>
                <c:ptCount val="9"/>
                <c:pt idx="0">
                  <c:v> Taxes </c:v>
                </c:pt>
                <c:pt idx="1">
                  <c:v> water sewer trash fees </c:v>
                </c:pt>
                <c:pt idx="2">
                  <c:v> from Federal Govt. </c:v>
                </c:pt>
                <c:pt idx="3">
                  <c:v> Revenue Sharing(From State) </c:v>
                </c:pt>
                <c:pt idx="4">
                  <c:v> ACT 51 and Metro Act (from State) </c:v>
                </c:pt>
                <c:pt idx="5">
                  <c:v> Charges for services </c:v>
                </c:pt>
                <c:pt idx="6">
                  <c:v> Fines &amp; forfeitures </c:v>
                </c:pt>
                <c:pt idx="7">
                  <c:v> Interest &amp; rent </c:v>
                </c:pt>
                <c:pt idx="8">
                  <c:v> Other revenue </c:v>
                </c:pt>
              </c:strCache>
            </c:strRef>
          </c:cat>
          <c:val>
            <c:numRef>
              <c:f>'Data Input'!$U$7:$U$15</c:f>
              <c:numCache>
                <c:formatCode>_(* #,##0_);_(* \(#,##0\);_(* "-"_);_(@_)</c:formatCode>
                <c:ptCount val="9"/>
                <c:pt idx="0">
                  <c:v>141693</c:v>
                </c:pt>
                <c:pt idx="1">
                  <c:v>69839</c:v>
                </c:pt>
                <c:pt idx="3">
                  <c:v>29855</c:v>
                </c:pt>
                <c:pt idx="4">
                  <c:v>80905</c:v>
                </c:pt>
                <c:pt idx="5">
                  <c:v>3650</c:v>
                </c:pt>
                <c:pt idx="6">
                  <c:v>0</c:v>
                </c:pt>
                <c:pt idx="7">
                  <c:v>9531</c:v>
                </c:pt>
                <c:pt idx="8">
                  <c:v>28430</c:v>
                </c:pt>
              </c:numCache>
            </c:numRef>
          </c:val>
          <c:extLst>
            <c:ext xmlns:c16="http://schemas.microsoft.com/office/drawing/2014/chart" uri="{C3380CC4-5D6E-409C-BE32-E72D297353CC}">
              <c16:uniqueId val="{00000000-9F5A-4918-82A2-0F0FD2CFB70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1279701688440555"/>
          <c:y val="0.12881355932203389"/>
          <c:w val="0.27303043629197804"/>
          <c:h val="0.73559322033898533"/>
        </c:manualLayout>
      </c:layout>
      <c:overlay val="0"/>
      <c:txPr>
        <a:bodyPr/>
        <a:lstStyle/>
        <a:p>
          <a:pPr rtl="0">
            <a:defRPr/>
          </a:pPr>
          <a:endParaRPr lang="en-US"/>
        </a:p>
      </c:txPr>
    </c:legend>
    <c:plotVisOnly val="1"/>
    <c:dispBlanksAs val="zero"/>
    <c:showDLblsOverMax val="0"/>
  </c:chart>
  <c:printSettings>
    <c:headerFooter/>
    <c:pageMargins b="0.75000000000000233" l="0.70000000000000062" r="0.70000000000000062" t="0.750000000000002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Input'!$B$45</c:f>
              <c:strCache>
                <c:ptCount val="1"/>
                <c:pt idx="0">
                  <c:v> Assets </c:v>
                </c:pt>
              </c:strCache>
            </c:strRef>
          </c:tx>
          <c:spPr>
            <a:ln w="44450"/>
          </c:spPr>
          <c:marker>
            <c:symbol val="none"/>
          </c:marker>
          <c:cat>
            <c:multiLvlStrRef>
              <c:f>'Data Input'!$H$44:$L$44</c:f>
            </c:multiLvlStrRef>
          </c:cat>
          <c:val>
            <c:numRef>
              <c:f>'Data Input'!$H$45:$L$45</c:f>
            </c:numRef>
          </c:val>
          <c:smooth val="0"/>
          <c:extLst>
            <c:ext xmlns:c16="http://schemas.microsoft.com/office/drawing/2014/chart" uri="{C3380CC4-5D6E-409C-BE32-E72D297353CC}">
              <c16:uniqueId val="{00000000-A1DE-44FC-9736-F91EC8A8218C}"/>
            </c:ext>
          </c:extLst>
        </c:ser>
        <c:ser>
          <c:idx val="1"/>
          <c:order val="1"/>
          <c:tx>
            <c:strRef>
              <c:f>'Data Input'!$B$46</c:f>
              <c:strCache>
                <c:ptCount val="1"/>
                <c:pt idx="0">
                  <c:v> Actuarial Liability </c:v>
                </c:pt>
              </c:strCache>
            </c:strRef>
          </c:tx>
          <c:spPr>
            <a:ln w="44450"/>
          </c:spPr>
          <c:marker>
            <c:symbol val="none"/>
          </c:marker>
          <c:cat>
            <c:multiLvlStrRef>
              <c:f>'Data Input'!$H$44:$L$44</c:f>
            </c:multiLvlStrRef>
          </c:cat>
          <c:val>
            <c:numRef>
              <c:f>'Data Input'!$H$46:$L$46</c:f>
            </c:numRef>
          </c:val>
          <c:smooth val="0"/>
          <c:extLst>
            <c:ext xmlns:c16="http://schemas.microsoft.com/office/drawing/2014/chart" uri="{C3380CC4-5D6E-409C-BE32-E72D297353CC}">
              <c16:uniqueId val="{00000001-A1DE-44FC-9736-F91EC8A8218C}"/>
            </c:ext>
          </c:extLst>
        </c:ser>
        <c:dLbls>
          <c:showLegendKey val="0"/>
          <c:showVal val="0"/>
          <c:showCatName val="0"/>
          <c:showSerName val="0"/>
          <c:showPercent val="0"/>
          <c:showBubbleSize val="0"/>
        </c:dLbls>
        <c:marker val="1"/>
        <c:smooth val="0"/>
        <c:axId val="70177152"/>
        <c:axId val="70178688"/>
      </c:lineChart>
      <c:catAx>
        <c:axId val="70177152"/>
        <c:scaling>
          <c:orientation val="minMax"/>
        </c:scaling>
        <c:delete val="0"/>
        <c:axPos val="b"/>
        <c:numFmt formatCode="[$-409]mmm\-yy;@" sourceLinked="0"/>
        <c:majorTickMark val="out"/>
        <c:minorTickMark val="none"/>
        <c:tickLblPos val="nextTo"/>
        <c:crossAx val="70178688"/>
        <c:crosses val="autoZero"/>
        <c:auto val="0"/>
        <c:lblAlgn val="ctr"/>
        <c:lblOffset val="100"/>
        <c:noMultiLvlLbl val="0"/>
      </c:catAx>
      <c:valAx>
        <c:axId val="70178688"/>
        <c:scaling>
          <c:orientation val="minMax"/>
        </c:scaling>
        <c:delete val="0"/>
        <c:axPos val="l"/>
        <c:majorGridlines/>
        <c:numFmt formatCode="_(* #,##0_);_(* \(#,##0\);_(* &quot;-&quot;_);_(@_)" sourceLinked="1"/>
        <c:majorTickMark val="out"/>
        <c:minorTickMark val="none"/>
        <c:tickLblPos val="nextTo"/>
        <c:crossAx val="70177152"/>
        <c:crosses val="autoZero"/>
        <c:crossBetween val="between"/>
      </c:valAx>
    </c:plotArea>
    <c:legend>
      <c:legendPos val="r"/>
      <c:layout>
        <c:manualLayout>
          <c:xMode val="edge"/>
          <c:yMode val="edge"/>
          <c:x val="0.15522388059701603"/>
          <c:y val="0.89147290656179579"/>
          <c:w val="0.68358208955223387"/>
          <c:h val="8.4566599831949557E-2"/>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Input'!$B$51</c:f>
              <c:strCache>
                <c:ptCount val="1"/>
                <c:pt idx="0">
                  <c:v> Assets </c:v>
                </c:pt>
              </c:strCache>
            </c:strRef>
          </c:tx>
          <c:spPr>
            <a:ln w="44450"/>
          </c:spPr>
          <c:marker>
            <c:symbol val="none"/>
          </c:marker>
          <c:cat>
            <c:numRef>
              <c:f>'Data Input'!$C$50:$L$50</c:f>
              <c:numCache>
                <c:formatCode>m/d/yyyy</c:formatCode>
                <c:ptCount val="1"/>
                <c:pt idx="0">
                  <c:v>36891</c:v>
                </c:pt>
              </c:numCache>
            </c:numRef>
          </c:cat>
          <c:val>
            <c:numRef>
              <c:f>'Data Input'!$C$51:$L$51</c:f>
              <c:numCache>
                <c:formatCode>_(* #,##0_);_(* \(#,##0\);_(* "-"_);_(@_)</c:formatCode>
                <c:ptCount val="1"/>
                <c:pt idx="0">
                  <c:v>0</c:v>
                </c:pt>
              </c:numCache>
            </c:numRef>
          </c:val>
          <c:smooth val="0"/>
          <c:extLst>
            <c:ext xmlns:c16="http://schemas.microsoft.com/office/drawing/2014/chart" uri="{C3380CC4-5D6E-409C-BE32-E72D297353CC}">
              <c16:uniqueId val="{00000000-2252-4CA3-BA7C-8A49432D68CE}"/>
            </c:ext>
          </c:extLst>
        </c:ser>
        <c:ser>
          <c:idx val="1"/>
          <c:order val="1"/>
          <c:tx>
            <c:strRef>
              <c:f>'Data Input'!$B$52</c:f>
              <c:strCache>
                <c:ptCount val="1"/>
                <c:pt idx="0">
                  <c:v> Actuarial Liability </c:v>
                </c:pt>
              </c:strCache>
            </c:strRef>
          </c:tx>
          <c:spPr>
            <a:ln w="44450"/>
          </c:spPr>
          <c:marker>
            <c:symbol val="none"/>
          </c:marker>
          <c:cat>
            <c:numRef>
              <c:f>'Data Input'!$C$50:$L$50</c:f>
              <c:numCache>
                <c:formatCode>m/d/yyyy</c:formatCode>
                <c:ptCount val="1"/>
                <c:pt idx="0">
                  <c:v>36891</c:v>
                </c:pt>
              </c:numCache>
            </c:numRef>
          </c:cat>
          <c:val>
            <c:numRef>
              <c:f>'Data Input'!$C$52:$L$52</c:f>
              <c:numCache>
                <c:formatCode>_(* #,##0_);_(* \(#,##0\);_(* "-"_);_(@_)</c:formatCode>
                <c:ptCount val="1"/>
              </c:numCache>
            </c:numRef>
          </c:val>
          <c:smooth val="0"/>
          <c:extLst>
            <c:ext xmlns:c16="http://schemas.microsoft.com/office/drawing/2014/chart" uri="{C3380CC4-5D6E-409C-BE32-E72D297353CC}">
              <c16:uniqueId val="{00000001-2252-4CA3-BA7C-8A49432D68CE}"/>
            </c:ext>
          </c:extLst>
        </c:ser>
        <c:dLbls>
          <c:showLegendKey val="0"/>
          <c:showVal val="0"/>
          <c:showCatName val="0"/>
          <c:showSerName val="0"/>
          <c:showPercent val="0"/>
          <c:showBubbleSize val="0"/>
        </c:dLbls>
        <c:smooth val="0"/>
        <c:axId val="70199168"/>
        <c:axId val="70200704"/>
      </c:lineChart>
      <c:catAx>
        <c:axId val="70199168"/>
        <c:scaling>
          <c:orientation val="minMax"/>
        </c:scaling>
        <c:delete val="0"/>
        <c:axPos val="b"/>
        <c:numFmt formatCode="[$-409]mmm\-yy;@" sourceLinked="0"/>
        <c:majorTickMark val="out"/>
        <c:minorTickMark val="none"/>
        <c:tickLblPos val="nextTo"/>
        <c:crossAx val="70200704"/>
        <c:crosses val="autoZero"/>
        <c:auto val="0"/>
        <c:lblAlgn val="ctr"/>
        <c:lblOffset val="100"/>
        <c:noMultiLvlLbl val="0"/>
      </c:catAx>
      <c:valAx>
        <c:axId val="70200704"/>
        <c:scaling>
          <c:orientation val="minMax"/>
        </c:scaling>
        <c:delete val="0"/>
        <c:axPos val="l"/>
        <c:majorGridlines/>
        <c:numFmt formatCode="_(* #,##0_);_(* \(#,##0\);_(* &quot;-&quot;_);_(@_)" sourceLinked="1"/>
        <c:majorTickMark val="out"/>
        <c:minorTickMark val="none"/>
        <c:tickLblPos val="nextTo"/>
        <c:crossAx val="70199168"/>
        <c:crosses val="autoZero"/>
        <c:crossBetween val="between"/>
      </c:valAx>
    </c:plotArea>
    <c:legend>
      <c:legendPos val="r"/>
      <c:layout>
        <c:manualLayout>
          <c:xMode val="edge"/>
          <c:yMode val="edge"/>
          <c:x val="0.15333734402865679"/>
          <c:y val="0.89298127484590106"/>
          <c:w val="0.68851474083455477"/>
          <c:h val="8.3391247456426565E-2"/>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 Input'!$A$66:$B$66</c:f>
              <c:strCache>
                <c:ptCount val="2"/>
                <c:pt idx="0">
                  <c:v> Structured debt </c:v>
                </c:pt>
              </c:strCache>
            </c:strRef>
          </c:tx>
          <c:invertIfNegative val="0"/>
          <c:cat>
            <c:numRef>
              <c:f>'Data Input'!$Q$2:$U$2</c:f>
              <c:numCache>
                <c:formatCode>General</c:formatCode>
                <c:ptCount val="5"/>
                <c:pt idx="0">
                  <c:v>2016</c:v>
                </c:pt>
                <c:pt idx="1">
                  <c:v>2017</c:v>
                </c:pt>
                <c:pt idx="2">
                  <c:v>2018</c:v>
                </c:pt>
                <c:pt idx="3">
                  <c:v>2019</c:v>
                </c:pt>
                <c:pt idx="4">
                  <c:v>2020</c:v>
                </c:pt>
              </c:numCache>
            </c:numRef>
          </c:cat>
          <c:val>
            <c:numRef>
              <c:f>'Data Input'!$Q$65:$U$65</c:f>
              <c:numCache>
                <c:formatCode>_(* #,##0_);_(* \(#,##0\);_(* "-"_);_(@_)</c:formatCode>
                <c:ptCount val="5"/>
                <c:pt idx="1">
                  <c:v>79373.58</c:v>
                </c:pt>
                <c:pt idx="2">
                  <c:v>74412</c:v>
                </c:pt>
                <c:pt idx="3" formatCode="&quot;$&quot;#,##0.00_);[Red]\(&quot;$&quot;#,##0.00\)">
                  <c:v>69452</c:v>
                </c:pt>
                <c:pt idx="4" formatCode="&quot;$&quot;#,##0.00_);[Red]\(&quot;$&quot;#,##0.00\)">
                  <c:v>59530</c:v>
                </c:pt>
              </c:numCache>
            </c:numRef>
          </c:val>
          <c:extLst>
            <c:ext xmlns:c16="http://schemas.microsoft.com/office/drawing/2014/chart" uri="{C3380CC4-5D6E-409C-BE32-E72D297353CC}">
              <c16:uniqueId val="{00000000-5A28-44BF-842E-016557FC763E}"/>
            </c:ext>
          </c:extLst>
        </c:ser>
        <c:ser>
          <c:idx val="1"/>
          <c:order val="1"/>
          <c:tx>
            <c:strRef>
              <c:f>'Data Input'!$A$67:$B$67</c:f>
              <c:strCache>
                <c:ptCount val="2"/>
                <c:pt idx="0">
                  <c:v> Employee compensated absences </c:v>
                </c:pt>
              </c:strCache>
            </c:strRef>
          </c:tx>
          <c:invertIfNegative val="0"/>
          <c:cat>
            <c:numRef>
              <c:f>'Data Input'!$Q$2:$U$2</c:f>
              <c:numCache>
                <c:formatCode>General</c:formatCode>
                <c:ptCount val="5"/>
                <c:pt idx="0">
                  <c:v>2016</c:v>
                </c:pt>
                <c:pt idx="1">
                  <c:v>2017</c:v>
                </c:pt>
                <c:pt idx="2">
                  <c:v>2018</c:v>
                </c:pt>
                <c:pt idx="3">
                  <c:v>2019</c:v>
                </c:pt>
                <c:pt idx="4">
                  <c:v>2020</c:v>
                </c:pt>
              </c:numCache>
            </c:numRef>
          </c:cat>
          <c:val>
            <c:numRef>
              <c:f>'Data Input'!$C$67:$L$67</c:f>
              <c:numCache>
                <c:formatCode>_(* #,##0_);_(* \(#,##0\);_(* "-"_);_(@_)</c:formatCode>
                <c:ptCount val="1"/>
              </c:numCache>
            </c:numRef>
          </c:val>
          <c:extLst>
            <c:ext xmlns:c16="http://schemas.microsoft.com/office/drawing/2014/chart" uri="{C3380CC4-5D6E-409C-BE32-E72D297353CC}">
              <c16:uniqueId val="{00000001-5A28-44BF-842E-016557FC763E}"/>
            </c:ext>
          </c:extLst>
        </c:ser>
        <c:ser>
          <c:idx val="2"/>
          <c:order val="2"/>
          <c:tx>
            <c:strRef>
              <c:f>'Data Input'!$A$68:$B$68</c:f>
              <c:strCache>
                <c:ptCount val="2"/>
                <c:pt idx="0">
                  <c:v> Landfill closure &amp; postclosure care </c:v>
                </c:pt>
              </c:strCache>
            </c:strRef>
          </c:tx>
          <c:invertIfNegative val="0"/>
          <c:cat>
            <c:numRef>
              <c:f>'Data Input'!$Q$2:$U$2</c:f>
              <c:numCache>
                <c:formatCode>General</c:formatCode>
                <c:ptCount val="5"/>
                <c:pt idx="0">
                  <c:v>2016</c:v>
                </c:pt>
                <c:pt idx="1">
                  <c:v>2017</c:v>
                </c:pt>
                <c:pt idx="2">
                  <c:v>2018</c:v>
                </c:pt>
                <c:pt idx="3">
                  <c:v>2019</c:v>
                </c:pt>
                <c:pt idx="4">
                  <c:v>2020</c:v>
                </c:pt>
              </c:numCache>
            </c:numRef>
          </c:cat>
          <c:val>
            <c:numRef>
              <c:f>'Data Input'!$C$68:$L$68</c:f>
              <c:numCache>
                <c:formatCode>_(* #,##0_);_(* \(#,##0\);_(* "-"_);_(@_)</c:formatCode>
                <c:ptCount val="1"/>
              </c:numCache>
            </c:numRef>
          </c:val>
          <c:extLst>
            <c:ext xmlns:c16="http://schemas.microsoft.com/office/drawing/2014/chart" uri="{C3380CC4-5D6E-409C-BE32-E72D297353CC}">
              <c16:uniqueId val="{00000002-5A28-44BF-842E-016557FC763E}"/>
            </c:ext>
          </c:extLst>
        </c:ser>
        <c:ser>
          <c:idx val="3"/>
          <c:order val="3"/>
          <c:tx>
            <c:strRef>
              <c:f>'Data Input'!$A$69:$B$69</c:f>
              <c:strCache>
                <c:ptCount val="2"/>
                <c:pt idx="0">
                  <c:v> Uninsured losses </c:v>
                </c:pt>
              </c:strCache>
            </c:strRef>
          </c:tx>
          <c:invertIfNegative val="0"/>
          <c:cat>
            <c:numRef>
              <c:f>'Data Input'!$Q$2:$U$2</c:f>
              <c:numCache>
                <c:formatCode>General</c:formatCode>
                <c:ptCount val="5"/>
                <c:pt idx="0">
                  <c:v>2016</c:v>
                </c:pt>
                <c:pt idx="1">
                  <c:v>2017</c:v>
                </c:pt>
                <c:pt idx="2">
                  <c:v>2018</c:v>
                </c:pt>
                <c:pt idx="3">
                  <c:v>2019</c:v>
                </c:pt>
                <c:pt idx="4">
                  <c:v>2020</c:v>
                </c:pt>
              </c:numCache>
            </c:numRef>
          </c:cat>
          <c:val>
            <c:numRef>
              <c:f>'Data Input'!$C$69:$L$69</c:f>
              <c:numCache>
                <c:formatCode>_(* #,##0_);_(* \(#,##0\);_(* "-"_);_(@_)</c:formatCode>
                <c:ptCount val="1"/>
              </c:numCache>
            </c:numRef>
          </c:val>
          <c:extLst>
            <c:ext xmlns:c16="http://schemas.microsoft.com/office/drawing/2014/chart" uri="{C3380CC4-5D6E-409C-BE32-E72D297353CC}">
              <c16:uniqueId val="{00000003-5A28-44BF-842E-016557FC763E}"/>
            </c:ext>
          </c:extLst>
        </c:ser>
        <c:ser>
          <c:idx val="4"/>
          <c:order val="4"/>
          <c:tx>
            <c:strRef>
              <c:f>'Data Input'!$A$70:$B$70</c:f>
              <c:strCache>
                <c:ptCount val="2"/>
                <c:pt idx="0">
                  <c:v> Other claims &amp; contingencies </c:v>
                </c:pt>
              </c:strCache>
            </c:strRef>
          </c:tx>
          <c:invertIfNegative val="0"/>
          <c:cat>
            <c:numRef>
              <c:f>'Data Input'!$Q$2:$U$2</c:f>
              <c:numCache>
                <c:formatCode>General</c:formatCode>
                <c:ptCount val="5"/>
                <c:pt idx="0">
                  <c:v>2016</c:v>
                </c:pt>
                <c:pt idx="1">
                  <c:v>2017</c:v>
                </c:pt>
                <c:pt idx="2">
                  <c:v>2018</c:v>
                </c:pt>
                <c:pt idx="3">
                  <c:v>2019</c:v>
                </c:pt>
                <c:pt idx="4">
                  <c:v>2020</c:v>
                </c:pt>
              </c:numCache>
            </c:numRef>
          </c:cat>
          <c:val>
            <c:numRef>
              <c:f>'Data Input'!$C$70:$L$70</c:f>
              <c:numCache>
                <c:formatCode>_(* #,##0_);_(* \(#,##0\);_(* "-"_);_(@_)</c:formatCode>
                <c:ptCount val="1"/>
              </c:numCache>
            </c:numRef>
          </c:val>
          <c:extLst>
            <c:ext xmlns:c16="http://schemas.microsoft.com/office/drawing/2014/chart" uri="{C3380CC4-5D6E-409C-BE32-E72D297353CC}">
              <c16:uniqueId val="{00000004-5A28-44BF-842E-016557FC763E}"/>
            </c:ext>
          </c:extLst>
        </c:ser>
        <c:dLbls>
          <c:showLegendKey val="0"/>
          <c:showVal val="0"/>
          <c:showCatName val="0"/>
          <c:showSerName val="0"/>
          <c:showPercent val="0"/>
          <c:showBubbleSize val="0"/>
        </c:dLbls>
        <c:gapWidth val="150"/>
        <c:overlap val="100"/>
        <c:axId val="70240128"/>
        <c:axId val="70241664"/>
      </c:barChart>
      <c:catAx>
        <c:axId val="70240128"/>
        <c:scaling>
          <c:orientation val="minMax"/>
        </c:scaling>
        <c:delete val="0"/>
        <c:axPos val="b"/>
        <c:numFmt formatCode="General" sourceLinked="1"/>
        <c:majorTickMark val="out"/>
        <c:minorTickMark val="none"/>
        <c:tickLblPos val="nextTo"/>
        <c:crossAx val="70241664"/>
        <c:crosses val="autoZero"/>
        <c:auto val="1"/>
        <c:lblAlgn val="ctr"/>
        <c:lblOffset val="100"/>
        <c:noMultiLvlLbl val="0"/>
      </c:catAx>
      <c:valAx>
        <c:axId val="70241664"/>
        <c:scaling>
          <c:orientation val="minMax"/>
        </c:scaling>
        <c:delete val="0"/>
        <c:axPos val="l"/>
        <c:majorGridlines/>
        <c:numFmt formatCode="_(* #,##0_);_(* \(#,##0\);_(* &quot;-&quot;_);_(@_)" sourceLinked="1"/>
        <c:majorTickMark val="out"/>
        <c:minorTickMark val="none"/>
        <c:tickLblPos val="nextTo"/>
        <c:crossAx val="70240128"/>
        <c:crosses val="autoZero"/>
        <c:crossBetween val="between"/>
      </c:valAx>
    </c:plotArea>
    <c:legend>
      <c:legendPos val="r"/>
      <c:layout>
        <c:manualLayout>
          <c:xMode val="edge"/>
          <c:yMode val="edge"/>
          <c:x val="0.67062522306808481"/>
          <c:y val="0.1528839536701154"/>
          <c:w val="0.31610199316490351"/>
          <c:h val="0.69840169744757585"/>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stacked"/>
        <c:varyColors val="0"/>
        <c:ser>
          <c:idx val="0"/>
          <c:order val="0"/>
          <c:tx>
            <c:strRef>
              <c:f>'Data Input'!$A$66</c:f>
              <c:strCache>
                <c:ptCount val="1"/>
                <c:pt idx="0">
                  <c:v> Structured debt </c:v>
                </c:pt>
              </c:strCache>
            </c:strRef>
          </c:tx>
          <c:invertIfNegative val="0"/>
          <c:cat>
            <c:numRef>
              <c:f>'Data Input'!$AC$2:$AD$2</c:f>
              <c:numCache>
                <c:formatCode>General</c:formatCode>
                <c:ptCount val="2"/>
                <c:pt idx="0">
                  <c:v>2019</c:v>
                </c:pt>
                <c:pt idx="1">
                  <c:v>2020</c:v>
                </c:pt>
              </c:numCache>
            </c:numRef>
          </c:cat>
          <c:val>
            <c:numRef>
              <c:f>'Data Input'!$AC$65:$AD$65</c:f>
              <c:numCache>
                <c:formatCode>_(* #,##0_);_(* \(#,##0\);_(* "-"_);_(@_)</c:formatCode>
                <c:ptCount val="2"/>
                <c:pt idx="0">
                  <c:v>210.46</c:v>
                </c:pt>
                <c:pt idx="1">
                  <c:v>180.39</c:v>
                </c:pt>
              </c:numCache>
            </c:numRef>
          </c:val>
          <c:extLst>
            <c:ext xmlns:c16="http://schemas.microsoft.com/office/drawing/2014/chart" uri="{C3380CC4-5D6E-409C-BE32-E72D297353CC}">
              <c16:uniqueId val="{00000000-FDD1-493B-8E67-B52C1F9525D7}"/>
            </c:ext>
          </c:extLst>
        </c:ser>
        <c:dLbls>
          <c:showLegendKey val="0"/>
          <c:showVal val="0"/>
          <c:showCatName val="0"/>
          <c:showSerName val="0"/>
          <c:showPercent val="0"/>
          <c:showBubbleSize val="0"/>
        </c:dLbls>
        <c:gapWidth val="150"/>
        <c:overlap val="100"/>
        <c:axId val="70285952"/>
        <c:axId val="70287744"/>
      </c:barChart>
      <c:catAx>
        <c:axId val="70285952"/>
        <c:scaling>
          <c:orientation val="minMax"/>
        </c:scaling>
        <c:delete val="0"/>
        <c:axPos val="b"/>
        <c:numFmt formatCode="General" sourceLinked="1"/>
        <c:majorTickMark val="out"/>
        <c:minorTickMark val="none"/>
        <c:tickLblPos val="nextTo"/>
        <c:crossAx val="70287744"/>
        <c:crosses val="autoZero"/>
        <c:auto val="1"/>
        <c:lblAlgn val="ctr"/>
        <c:lblOffset val="100"/>
        <c:noMultiLvlLbl val="0"/>
      </c:catAx>
      <c:valAx>
        <c:axId val="70287744"/>
        <c:scaling>
          <c:orientation val="minMax"/>
        </c:scaling>
        <c:delete val="0"/>
        <c:axPos val="l"/>
        <c:majorGridlines/>
        <c:numFmt formatCode="_(* #,##0_);_(* \(#,##0\);_(* &quot;-&quot;_);_(@_)" sourceLinked="1"/>
        <c:majorTickMark val="out"/>
        <c:minorTickMark val="none"/>
        <c:tickLblPos val="nextTo"/>
        <c:crossAx val="70285952"/>
        <c:crosses val="autoZero"/>
        <c:crossBetween val="between"/>
      </c:valAx>
    </c:plotArea>
    <c:legend>
      <c:legendPos val="r"/>
      <c:layout>
        <c:manualLayout>
          <c:xMode val="edge"/>
          <c:yMode val="edge"/>
          <c:x val="0.67065621693955746"/>
          <c:y val="0.1528839536701154"/>
          <c:w val="0.22640075731898907"/>
          <c:h val="8.0368503937007854E-2"/>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Input'!$K$44</c:f>
              <c:strCache>
                <c:ptCount val="1"/>
                <c:pt idx="0">
                  <c:v>12/31/2008</c:v>
                </c:pt>
              </c:strCache>
            </c:strRef>
          </c:tx>
          <c:invertIfNegative val="0"/>
          <c:cat>
            <c:strRef>
              <c:f>('Data Input'!$A$43,'Data Input'!$A$49,'Data Input'!$A$55)</c:f>
              <c:strCache>
                <c:ptCount val="3"/>
                <c:pt idx="0">
                  <c:v> Pensions </c:v>
                </c:pt>
                <c:pt idx="1">
                  <c:v> OPEB </c:v>
                </c:pt>
                <c:pt idx="2">
                  <c:v> Sum of all pension &amp; OPEB plans </c:v>
                </c:pt>
              </c:strCache>
            </c:strRef>
          </c:cat>
          <c:val>
            <c:numRef>
              <c:f>('Data Input'!$K$48,'Data Input'!$K$54,'Data Input'!$K$59)</c:f>
            </c:numRef>
          </c:val>
          <c:extLst>
            <c:ext xmlns:c16="http://schemas.microsoft.com/office/drawing/2014/chart" uri="{C3380CC4-5D6E-409C-BE32-E72D297353CC}">
              <c16:uniqueId val="{00000000-B707-4203-9F94-5962A7B6BC90}"/>
            </c:ext>
          </c:extLst>
        </c:ser>
        <c:ser>
          <c:idx val="1"/>
          <c:order val="1"/>
          <c:tx>
            <c:strRef>
              <c:f>'Data Input'!$L$44</c:f>
              <c:strCache>
                <c:ptCount val="1"/>
                <c:pt idx="0">
                  <c:v>12/31/2009</c:v>
                </c:pt>
              </c:strCache>
            </c:strRef>
          </c:tx>
          <c:invertIfNegative val="0"/>
          <c:cat>
            <c:strRef>
              <c:f>('Data Input'!$A$43,'Data Input'!$A$49,'Data Input'!$A$55)</c:f>
              <c:strCache>
                <c:ptCount val="3"/>
                <c:pt idx="0">
                  <c:v> Pensions </c:v>
                </c:pt>
                <c:pt idx="1">
                  <c:v> OPEB </c:v>
                </c:pt>
                <c:pt idx="2">
                  <c:v> Sum of all pension &amp; OPEB plans </c:v>
                </c:pt>
              </c:strCache>
            </c:strRef>
          </c:cat>
          <c:val>
            <c:numRef>
              <c:f>('Data Input'!$L$48,'Data Input'!$L$54,'Data Input'!$L$59)</c:f>
            </c:numRef>
          </c:val>
          <c:extLst>
            <c:ext xmlns:c16="http://schemas.microsoft.com/office/drawing/2014/chart" uri="{C3380CC4-5D6E-409C-BE32-E72D297353CC}">
              <c16:uniqueId val="{00000001-B707-4203-9F94-5962A7B6BC90}"/>
            </c:ext>
          </c:extLst>
        </c:ser>
        <c:dLbls>
          <c:showLegendKey val="0"/>
          <c:showVal val="0"/>
          <c:showCatName val="0"/>
          <c:showSerName val="0"/>
          <c:showPercent val="0"/>
          <c:showBubbleSize val="0"/>
        </c:dLbls>
        <c:gapWidth val="150"/>
        <c:axId val="70322048"/>
        <c:axId val="70323584"/>
      </c:barChart>
      <c:catAx>
        <c:axId val="70322048"/>
        <c:scaling>
          <c:orientation val="minMax"/>
        </c:scaling>
        <c:delete val="0"/>
        <c:axPos val="b"/>
        <c:numFmt formatCode="_(* #,##0_);_(* \(#,##0\);_(* &quot;-&quot;_);_(@_)" sourceLinked="1"/>
        <c:majorTickMark val="out"/>
        <c:minorTickMark val="none"/>
        <c:tickLblPos val="nextTo"/>
        <c:crossAx val="70323584"/>
        <c:crosses val="autoZero"/>
        <c:auto val="1"/>
        <c:lblAlgn val="ctr"/>
        <c:lblOffset val="100"/>
        <c:noMultiLvlLbl val="0"/>
      </c:catAx>
      <c:valAx>
        <c:axId val="70323584"/>
        <c:scaling>
          <c:orientation val="minMax"/>
        </c:scaling>
        <c:delete val="0"/>
        <c:axPos val="l"/>
        <c:majorGridlines/>
        <c:numFmt formatCode="0%" sourceLinked="1"/>
        <c:majorTickMark val="out"/>
        <c:minorTickMark val="none"/>
        <c:tickLblPos val="nextTo"/>
        <c:crossAx val="70322048"/>
        <c:crosses val="autoZero"/>
        <c:crossBetween val="between"/>
      </c:valAx>
    </c:plotArea>
    <c:legend>
      <c:legendPos val="r"/>
      <c:layout>
        <c:manualLayout>
          <c:xMode val="edge"/>
          <c:yMode val="edge"/>
          <c:x val="0.25064599483204136"/>
          <c:y val="0.90592334494773252"/>
          <c:w val="0.48837209302325829"/>
          <c:h val="8.3623693379791531E-2"/>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'Data Input'!$AC$2</c:f>
              <c:strCache>
                <c:ptCount val="1"/>
                <c:pt idx="0">
                  <c:v>2019</c:v>
                </c:pt>
              </c:strCache>
            </c:strRef>
          </c:tx>
          <c:invertIfNegative val="0"/>
          <c:cat>
            <c:strRef>
              <c:f>'Data Input'!$B$7:$B$16</c:f>
              <c:strCache>
                <c:ptCount val="10"/>
                <c:pt idx="0">
                  <c:v> Taxes </c:v>
                </c:pt>
                <c:pt idx="1">
                  <c:v> water sewer trash fees </c:v>
                </c:pt>
                <c:pt idx="2">
                  <c:v> from Federal Govt. </c:v>
                </c:pt>
                <c:pt idx="3">
                  <c:v> Revenue Sharing(From State) </c:v>
                </c:pt>
                <c:pt idx="4">
                  <c:v> ACT 51 and Metro Act (from State) </c:v>
                </c:pt>
                <c:pt idx="5">
                  <c:v> Charges for services </c:v>
                </c:pt>
                <c:pt idx="6">
                  <c:v> Fines &amp; forfeitures </c:v>
                </c:pt>
                <c:pt idx="7">
                  <c:v> Interest &amp; rent </c:v>
                </c:pt>
                <c:pt idx="8">
                  <c:v> Other revenue </c:v>
                </c:pt>
                <c:pt idx="9">
                  <c:v> total revenue </c:v>
                </c:pt>
              </c:strCache>
            </c:strRef>
          </c:cat>
          <c:val>
            <c:numRef>
              <c:f>'Data Input'!$AC$7:$AC$15</c:f>
              <c:numCache>
                <c:formatCode>_(* #,##0_);_(* \(#,##0\);_(* "-"_);_(@_)</c:formatCode>
                <c:ptCount val="9"/>
                <c:pt idx="0">
                  <c:v>366.1</c:v>
                </c:pt>
                <c:pt idx="1">
                  <c:v>196.31</c:v>
                </c:pt>
                <c:pt idx="2">
                  <c:v>0</c:v>
                </c:pt>
                <c:pt idx="3">
                  <c:v>113.18</c:v>
                </c:pt>
                <c:pt idx="4">
                  <c:v>240.56</c:v>
                </c:pt>
                <c:pt idx="5">
                  <c:v>8.64</c:v>
                </c:pt>
                <c:pt idx="6">
                  <c:v>0</c:v>
                </c:pt>
                <c:pt idx="7">
                  <c:v>48.51</c:v>
                </c:pt>
                <c:pt idx="8">
                  <c:v>121.22</c:v>
                </c:pt>
              </c:numCache>
            </c:numRef>
          </c:val>
          <c:extLst>
            <c:ext xmlns:c16="http://schemas.microsoft.com/office/drawing/2014/chart" uri="{C3380CC4-5D6E-409C-BE32-E72D297353CC}">
              <c16:uniqueId val="{00000000-F27A-47B2-9BEB-27FC77FCDCF1}"/>
            </c:ext>
          </c:extLst>
        </c:ser>
        <c:ser>
          <c:idx val="0"/>
          <c:order val="1"/>
          <c:tx>
            <c:strRef>
              <c:f>'Data Input'!$AD$2</c:f>
              <c:strCache>
                <c:ptCount val="1"/>
                <c:pt idx="0">
                  <c:v>2020</c:v>
                </c:pt>
              </c:strCache>
            </c:strRef>
          </c:tx>
          <c:invertIfNegative val="0"/>
          <c:cat>
            <c:strRef>
              <c:f>'Data Input'!$B$7:$B$16</c:f>
              <c:strCache>
                <c:ptCount val="10"/>
                <c:pt idx="0">
                  <c:v> Taxes </c:v>
                </c:pt>
                <c:pt idx="1">
                  <c:v> water sewer trash fees </c:v>
                </c:pt>
                <c:pt idx="2">
                  <c:v> from Federal Govt. </c:v>
                </c:pt>
                <c:pt idx="3">
                  <c:v> Revenue Sharing(From State) </c:v>
                </c:pt>
                <c:pt idx="4">
                  <c:v> ACT 51 and Metro Act (from State) </c:v>
                </c:pt>
                <c:pt idx="5">
                  <c:v> Charges for services </c:v>
                </c:pt>
                <c:pt idx="6">
                  <c:v> Fines &amp; forfeitures </c:v>
                </c:pt>
                <c:pt idx="7">
                  <c:v> Interest &amp; rent </c:v>
                </c:pt>
                <c:pt idx="8">
                  <c:v> Other revenue </c:v>
                </c:pt>
                <c:pt idx="9">
                  <c:v> total revenue </c:v>
                </c:pt>
              </c:strCache>
            </c:strRef>
          </c:cat>
          <c:val>
            <c:numRef>
              <c:f>'Data Input'!$AD$7:$AD$15</c:f>
              <c:numCache>
                <c:formatCode>_(* #,##0_);_(* \(#,##0\);_(* "-"_);_(@_)</c:formatCode>
                <c:ptCount val="9"/>
                <c:pt idx="0">
                  <c:v>429.37</c:v>
                </c:pt>
                <c:pt idx="1">
                  <c:v>211.63</c:v>
                </c:pt>
                <c:pt idx="2">
                  <c:v>0</c:v>
                </c:pt>
                <c:pt idx="3">
                  <c:v>90.47</c:v>
                </c:pt>
                <c:pt idx="4">
                  <c:v>245.17</c:v>
                </c:pt>
                <c:pt idx="5">
                  <c:v>11.06</c:v>
                </c:pt>
                <c:pt idx="6">
                  <c:v>0</c:v>
                </c:pt>
                <c:pt idx="7">
                  <c:v>28.88</c:v>
                </c:pt>
                <c:pt idx="8">
                  <c:v>86.15</c:v>
                </c:pt>
              </c:numCache>
            </c:numRef>
          </c:val>
          <c:extLst>
            <c:ext xmlns:c16="http://schemas.microsoft.com/office/drawing/2014/chart" uri="{C3380CC4-5D6E-409C-BE32-E72D297353CC}">
              <c16:uniqueId val="{00000001-F27A-47B2-9BEB-27FC77FCDCF1}"/>
            </c:ext>
          </c:extLst>
        </c:ser>
        <c:dLbls>
          <c:showLegendKey val="0"/>
          <c:showVal val="0"/>
          <c:showCatName val="0"/>
          <c:showSerName val="0"/>
          <c:showPercent val="0"/>
          <c:showBubbleSize val="0"/>
        </c:dLbls>
        <c:gapWidth val="150"/>
        <c:axId val="68002176"/>
        <c:axId val="68003712"/>
      </c:barChart>
      <c:catAx>
        <c:axId val="68002176"/>
        <c:scaling>
          <c:orientation val="minMax"/>
        </c:scaling>
        <c:delete val="0"/>
        <c:axPos val="b"/>
        <c:numFmt formatCode="General" sourceLinked="1"/>
        <c:majorTickMark val="out"/>
        <c:minorTickMark val="none"/>
        <c:tickLblPos val="nextTo"/>
        <c:txPr>
          <a:bodyPr rot="-5400000" vert="horz" anchor="ctr" anchorCtr="0"/>
          <a:lstStyle/>
          <a:p>
            <a:pPr>
              <a:defRPr/>
            </a:pPr>
            <a:endParaRPr lang="en-US"/>
          </a:p>
        </c:txPr>
        <c:crossAx val="68003712"/>
        <c:crosses val="autoZero"/>
        <c:auto val="1"/>
        <c:lblAlgn val="ctr"/>
        <c:lblOffset val="100"/>
        <c:noMultiLvlLbl val="0"/>
      </c:catAx>
      <c:valAx>
        <c:axId val="68003712"/>
        <c:scaling>
          <c:orientation val="minMax"/>
        </c:scaling>
        <c:delete val="0"/>
        <c:axPos val="l"/>
        <c:majorGridlines/>
        <c:numFmt formatCode="_(* #,##0_);_(* \(#,##0\);_(* &quot;-&quot;_);_(@_)" sourceLinked="1"/>
        <c:majorTickMark val="out"/>
        <c:minorTickMark val="none"/>
        <c:tickLblPos val="nextTo"/>
        <c:crossAx val="68002176"/>
        <c:crosses val="autoZero"/>
        <c:crossBetween val="between"/>
      </c:valAx>
    </c:plotArea>
    <c:legend>
      <c:legendPos val="r"/>
      <c:layout>
        <c:manualLayout>
          <c:xMode val="edge"/>
          <c:yMode val="edge"/>
          <c:x val="0.75738209260153566"/>
          <c:y val="0.85408996251271474"/>
          <c:w val="0.19536976547082843"/>
          <c:h val="0.11934753857662654"/>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55380451074638"/>
          <c:y val="2.7882064741907266E-2"/>
          <c:w val="0.80505858571331557"/>
          <c:h val="0.75391586468358696"/>
        </c:manualLayout>
      </c:layout>
      <c:barChart>
        <c:barDir val="col"/>
        <c:grouping val="clustered"/>
        <c:varyColors val="0"/>
        <c:ser>
          <c:idx val="0"/>
          <c:order val="0"/>
          <c:tx>
            <c:strRef>
              <c:f>'Data Input'!$B$85</c:f>
              <c:strCache>
                <c:ptCount val="1"/>
                <c:pt idx="0">
                  <c:v> ACT 51 and Metro Act (from State) </c:v>
                </c:pt>
              </c:strCache>
            </c:strRef>
          </c:tx>
          <c:invertIfNegative val="0"/>
          <c:cat>
            <c:numRef>
              <c:f>'Data Input'!$S$2:$U$2</c:f>
              <c:numCache>
                <c:formatCode>General</c:formatCode>
                <c:ptCount val="3"/>
                <c:pt idx="0">
                  <c:v>2018</c:v>
                </c:pt>
                <c:pt idx="1">
                  <c:v>2019</c:v>
                </c:pt>
                <c:pt idx="2">
                  <c:v>2020</c:v>
                </c:pt>
              </c:numCache>
            </c:numRef>
          </c:cat>
          <c:val>
            <c:numRef>
              <c:f>'Data Input'!$S$85:$V$85</c:f>
              <c:numCache>
                <c:formatCode>_(* #,##0_);_(* \(#,##0\);_(* "-"_);_(@_)</c:formatCode>
                <c:ptCount val="4"/>
                <c:pt idx="0">
                  <c:v>84257</c:v>
                </c:pt>
                <c:pt idx="1">
                  <c:v>79385</c:v>
                </c:pt>
                <c:pt idx="2">
                  <c:v>80905</c:v>
                </c:pt>
              </c:numCache>
            </c:numRef>
          </c:val>
          <c:extLst>
            <c:ext xmlns:c16="http://schemas.microsoft.com/office/drawing/2014/chart" uri="{C3380CC4-5D6E-409C-BE32-E72D297353CC}">
              <c16:uniqueId val="{00000000-2997-48D9-9FA6-56D81FC31023}"/>
            </c:ext>
          </c:extLst>
        </c:ser>
        <c:dLbls>
          <c:showLegendKey val="0"/>
          <c:showVal val="0"/>
          <c:showCatName val="0"/>
          <c:showSerName val="0"/>
          <c:showPercent val="0"/>
          <c:showBubbleSize val="0"/>
        </c:dLbls>
        <c:gapWidth val="150"/>
        <c:axId val="68366336"/>
        <c:axId val="68367872"/>
      </c:barChart>
      <c:catAx>
        <c:axId val="68366336"/>
        <c:scaling>
          <c:orientation val="minMax"/>
        </c:scaling>
        <c:delete val="0"/>
        <c:axPos val="b"/>
        <c:numFmt formatCode="General" sourceLinked="1"/>
        <c:majorTickMark val="out"/>
        <c:minorTickMark val="none"/>
        <c:tickLblPos val="nextTo"/>
        <c:crossAx val="68367872"/>
        <c:crosses val="autoZero"/>
        <c:auto val="1"/>
        <c:lblAlgn val="ctr"/>
        <c:lblOffset val="100"/>
        <c:noMultiLvlLbl val="0"/>
      </c:catAx>
      <c:valAx>
        <c:axId val="68367872"/>
        <c:scaling>
          <c:orientation val="minMax"/>
        </c:scaling>
        <c:delete val="0"/>
        <c:axPos val="l"/>
        <c:majorGridlines/>
        <c:numFmt formatCode="_(* #,##0_);_(* \(#,##0\);_(* &quot;-&quot;_);_(@_)" sourceLinked="1"/>
        <c:majorTickMark val="out"/>
        <c:minorTickMark val="none"/>
        <c:tickLblPos val="nextTo"/>
        <c:crossAx val="68366336"/>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'Data Input'!$B$18:$B$27</c:f>
              <c:strCache>
                <c:ptCount val="10"/>
                <c:pt idx="0">
                  <c:v> General government </c:v>
                </c:pt>
                <c:pt idx="1">
                  <c:v> Police &amp; fire </c:v>
                </c:pt>
                <c:pt idx="2">
                  <c:v> Sewer, water, &amp; trash </c:v>
                </c:pt>
                <c:pt idx="3">
                  <c:v> Roads  </c:v>
                </c:pt>
                <c:pt idx="4">
                  <c:v> Other public works </c:v>
                </c:pt>
                <c:pt idx="5">
                  <c:v> Health &amp; welfare </c:v>
                </c:pt>
                <c:pt idx="6">
                  <c:v> Community &amp; economic development </c:v>
                </c:pt>
                <c:pt idx="7">
                  <c:v> Recreation &amp; culture </c:v>
                </c:pt>
                <c:pt idx="8">
                  <c:v> Capital outlay </c:v>
                </c:pt>
                <c:pt idx="9">
                  <c:v> Debt service </c:v>
                </c:pt>
              </c:strCache>
            </c:strRef>
          </c:cat>
          <c:val>
            <c:numRef>
              <c:f>'Data Input'!$U$18:$U$27</c:f>
              <c:numCache>
                <c:formatCode>_(* #,##0_);_(* \(#,##0\);_(* "-"_);_(@_)</c:formatCode>
                <c:ptCount val="10"/>
                <c:pt idx="0">
                  <c:v>91005</c:v>
                </c:pt>
                <c:pt idx="1">
                  <c:v>40480</c:v>
                </c:pt>
                <c:pt idx="2">
                  <c:v>101514</c:v>
                </c:pt>
                <c:pt idx="3">
                  <c:v>72682</c:v>
                </c:pt>
                <c:pt idx="4">
                  <c:v>62786</c:v>
                </c:pt>
                <c:pt idx="6">
                  <c:v>8723</c:v>
                </c:pt>
                <c:pt idx="7">
                  <c:v>19447</c:v>
                </c:pt>
                <c:pt idx="8">
                  <c:v>0</c:v>
                </c:pt>
                <c:pt idx="9" formatCode="&quot;$&quot;#,##0.00_);[Red]\(&quot;$&quot;#,##0.00\)">
                  <c:v>7344</c:v>
                </c:pt>
              </c:numCache>
            </c:numRef>
          </c:val>
          <c:extLst>
            <c:ext xmlns:c16="http://schemas.microsoft.com/office/drawing/2014/chart" uri="{C3380CC4-5D6E-409C-BE32-E72D297353CC}">
              <c16:uniqueId val="{00000000-B8F2-4AC8-B2CF-0A3264DB8C7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10835214446956"/>
          <c:y val="8.5854457683330707E-2"/>
          <c:w val="0.340857787810385"/>
          <c:h val="0.8789233061708418"/>
        </c:manualLayout>
      </c:layout>
      <c:overlay val="0"/>
      <c:txPr>
        <a:bodyPr/>
        <a:lstStyle/>
        <a:p>
          <a:pPr rtl="0">
            <a:defRPr/>
          </a:pPr>
          <a:endParaRPr lang="en-US"/>
        </a:p>
      </c:txPr>
    </c:legend>
    <c:plotVisOnly val="1"/>
    <c:dispBlanksAs val="zero"/>
    <c:showDLblsOverMax val="0"/>
  </c:chart>
  <c:printSettings>
    <c:headerFooter/>
    <c:pageMargins b="0.75000000000000233" l="0.70000000000000062" r="0.70000000000000062" t="0.750000000000002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Input'!$AC$2</c:f>
              <c:strCache>
                <c:ptCount val="1"/>
                <c:pt idx="0">
                  <c:v>2019</c:v>
                </c:pt>
              </c:strCache>
            </c:strRef>
          </c:tx>
          <c:invertIfNegative val="0"/>
          <c:cat>
            <c:strRef>
              <c:f>'Data Input'!$B$18:$B$27</c:f>
              <c:strCache>
                <c:ptCount val="10"/>
                <c:pt idx="0">
                  <c:v> General government </c:v>
                </c:pt>
                <c:pt idx="1">
                  <c:v> Police &amp; fire </c:v>
                </c:pt>
                <c:pt idx="2">
                  <c:v> Sewer, water, &amp; trash </c:v>
                </c:pt>
                <c:pt idx="3">
                  <c:v> Roads  </c:v>
                </c:pt>
                <c:pt idx="4">
                  <c:v> Other public works </c:v>
                </c:pt>
                <c:pt idx="5">
                  <c:v> Health &amp; welfare </c:v>
                </c:pt>
                <c:pt idx="6">
                  <c:v> Community &amp; economic development </c:v>
                </c:pt>
                <c:pt idx="7">
                  <c:v> Recreation &amp; culture </c:v>
                </c:pt>
                <c:pt idx="8">
                  <c:v> Capital outlay </c:v>
                </c:pt>
                <c:pt idx="9">
                  <c:v> Debt service </c:v>
                </c:pt>
              </c:strCache>
            </c:strRef>
          </c:cat>
          <c:val>
            <c:numRef>
              <c:f>'Data Input'!$AC$18:$AC$27</c:f>
              <c:numCache>
                <c:formatCode>_(* #,##0_);_(* \(#,##0\);_(* "-"_);_(@_)</c:formatCode>
                <c:ptCount val="10"/>
                <c:pt idx="0">
                  <c:v>346.35</c:v>
                </c:pt>
                <c:pt idx="1">
                  <c:v>110.86</c:v>
                </c:pt>
                <c:pt idx="2">
                  <c:v>274.79000000000002</c:v>
                </c:pt>
                <c:pt idx="3">
                  <c:v>126.13</c:v>
                </c:pt>
                <c:pt idx="4">
                  <c:v>103.79</c:v>
                </c:pt>
                <c:pt idx="5">
                  <c:v>0</c:v>
                </c:pt>
                <c:pt idx="6">
                  <c:v>24.55</c:v>
                </c:pt>
                <c:pt idx="7">
                  <c:v>37.33</c:v>
                </c:pt>
                <c:pt idx="8">
                  <c:v>45.76</c:v>
                </c:pt>
                <c:pt idx="9">
                  <c:v>22.81</c:v>
                </c:pt>
              </c:numCache>
            </c:numRef>
          </c:val>
          <c:extLst>
            <c:ext xmlns:c16="http://schemas.microsoft.com/office/drawing/2014/chart" uri="{C3380CC4-5D6E-409C-BE32-E72D297353CC}">
              <c16:uniqueId val="{00000000-0F09-4037-842A-B57BF274A0A1}"/>
            </c:ext>
          </c:extLst>
        </c:ser>
        <c:ser>
          <c:idx val="2"/>
          <c:order val="1"/>
          <c:tx>
            <c:strRef>
              <c:f>'Data Input'!$AD$2</c:f>
              <c:strCache>
                <c:ptCount val="1"/>
                <c:pt idx="0">
                  <c:v>2020</c:v>
                </c:pt>
              </c:strCache>
            </c:strRef>
          </c:tx>
          <c:invertIfNegative val="0"/>
          <c:cat>
            <c:strRef>
              <c:f>'Data Input'!$B$18:$B$27</c:f>
              <c:strCache>
                <c:ptCount val="10"/>
                <c:pt idx="0">
                  <c:v> General government </c:v>
                </c:pt>
                <c:pt idx="1">
                  <c:v> Police &amp; fire </c:v>
                </c:pt>
                <c:pt idx="2">
                  <c:v> Sewer, water, &amp; trash </c:v>
                </c:pt>
                <c:pt idx="3">
                  <c:v> Roads  </c:v>
                </c:pt>
                <c:pt idx="4">
                  <c:v> Other public works </c:v>
                </c:pt>
                <c:pt idx="5">
                  <c:v> Health &amp; welfare </c:v>
                </c:pt>
                <c:pt idx="6">
                  <c:v> Community &amp; economic development </c:v>
                </c:pt>
                <c:pt idx="7">
                  <c:v> Recreation &amp; culture </c:v>
                </c:pt>
                <c:pt idx="8">
                  <c:v> Capital outlay </c:v>
                </c:pt>
                <c:pt idx="9">
                  <c:v> Debt service </c:v>
                </c:pt>
              </c:strCache>
            </c:strRef>
          </c:cat>
          <c:val>
            <c:numRef>
              <c:f>'Data Input'!$AD$18:$AD$27</c:f>
              <c:numCache>
                <c:formatCode>_(* #,##0_);_(* \(#,##0\);_(* "-"_);_(@_)</c:formatCode>
                <c:ptCount val="10"/>
                <c:pt idx="0">
                  <c:v>275.77</c:v>
                </c:pt>
                <c:pt idx="1">
                  <c:v>122.67</c:v>
                </c:pt>
                <c:pt idx="2">
                  <c:v>307.62</c:v>
                </c:pt>
                <c:pt idx="3">
                  <c:v>220.25</c:v>
                </c:pt>
                <c:pt idx="4">
                  <c:v>190.26</c:v>
                </c:pt>
                <c:pt idx="5">
                  <c:v>0</c:v>
                </c:pt>
                <c:pt idx="6">
                  <c:v>26.43</c:v>
                </c:pt>
                <c:pt idx="7">
                  <c:v>58.93</c:v>
                </c:pt>
                <c:pt idx="8">
                  <c:v>0</c:v>
                </c:pt>
                <c:pt idx="9">
                  <c:v>22.25</c:v>
                </c:pt>
              </c:numCache>
            </c:numRef>
          </c:val>
          <c:extLst>
            <c:ext xmlns:c16="http://schemas.microsoft.com/office/drawing/2014/chart" uri="{C3380CC4-5D6E-409C-BE32-E72D297353CC}">
              <c16:uniqueId val="{00000001-0F09-4037-842A-B57BF274A0A1}"/>
            </c:ext>
          </c:extLst>
        </c:ser>
        <c:dLbls>
          <c:showLegendKey val="0"/>
          <c:showVal val="0"/>
          <c:showCatName val="0"/>
          <c:showSerName val="0"/>
          <c:showPercent val="0"/>
          <c:showBubbleSize val="0"/>
        </c:dLbls>
        <c:gapWidth val="150"/>
        <c:axId val="69865856"/>
        <c:axId val="69867392"/>
      </c:barChart>
      <c:catAx>
        <c:axId val="69865856"/>
        <c:scaling>
          <c:orientation val="minMax"/>
        </c:scaling>
        <c:delete val="0"/>
        <c:axPos val="b"/>
        <c:numFmt formatCode="General" sourceLinked="1"/>
        <c:majorTickMark val="out"/>
        <c:minorTickMark val="none"/>
        <c:tickLblPos val="nextTo"/>
        <c:txPr>
          <a:bodyPr rot="-5400000" vert="horz" anchor="ctr" anchorCtr="0"/>
          <a:lstStyle/>
          <a:p>
            <a:pPr>
              <a:defRPr/>
            </a:pPr>
            <a:endParaRPr lang="en-US"/>
          </a:p>
        </c:txPr>
        <c:crossAx val="69867392"/>
        <c:crosses val="autoZero"/>
        <c:auto val="1"/>
        <c:lblAlgn val="ctr"/>
        <c:lblOffset val="100"/>
        <c:noMultiLvlLbl val="0"/>
      </c:catAx>
      <c:valAx>
        <c:axId val="69867392"/>
        <c:scaling>
          <c:orientation val="minMax"/>
        </c:scaling>
        <c:delete val="0"/>
        <c:axPos val="l"/>
        <c:majorGridlines/>
        <c:numFmt formatCode="_(* #,##0_);_(* \(#,##0\);_(* &quot;-&quot;_);_(@_)" sourceLinked="1"/>
        <c:majorTickMark val="out"/>
        <c:minorTickMark val="none"/>
        <c:tickLblPos val="nextTo"/>
        <c:crossAx val="69865856"/>
        <c:crosses val="autoZero"/>
        <c:crossBetween val="between"/>
      </c:valAx>
    </c:plotArea>
    <c:legend>
      <c:legendPos val="r"/>
      <c:layout>
        <c:manualLayout>
          <c:xMode val="edge"/>
          <c:yMode val="edge"/>
          <c:x val="0.77039898450456823"/>
          <c:y val="0.90298127538526951"/>
          <c:w val="0.18832391713747718"/>
          <c:h val="6.9970845481049565E-2"/>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17530571235674"/>
          <c:y val="0.10529339426977222"/>
          <c:w val="0.81792007734193062"/>
          <c:h val="0.79738083438871066"/>
        </c:manualLayout>
      </c:layout>
      <c:barChart>
        <c:barDir val="col"/>
        <c:grouping val="clustered"/>
        <c:varyColors val="0"/>
        <c:ser>
          <c:idx val="0"/>
          <c:order val="0"/>
          <c:tx>
            <c:strRef>
              <c:f>'Data Input'!$B$26</c:f>
              <c:strCache>
                <c:ptCount val="1"/>
                <c:pt idx="0">
                  <c:v> Capital outlay </c:v>
                </c:pt>
              </c:strCache>
            </c:strRef>
          </c:tx>
          <c:invertIfNegative val="0"/>
          <c:cat>
            <c:numRef>
              <c:f>'Data Input'!$Q$84:$U$84</c:f>
              <c:numCache>
                <c:formatCode>General</c:formatCode>
                <c:ptCount val="5"/>
                <c:pt idx="0">
                  <c:v>2016</c:v>
                </c:pt>
                <c:pt idx="1">
                  <c:v>2017</c:v>
                </c:pt>
                <c:pt idx="2">
                  <c:v>2018</c:v>
                </c:pt>
                <c:pt idx="3">
                  <c:v>2019</c:v>
                </c:pt>
                <c:pt idx="4">
                  <c:v>2020</c:v>
                </c:pt>
              </c:numCache>
            </c:numRef>
          </c:cat>
          <c:val>
            <c:numRef>
              <c:f>'Data Input'!$Q$87:$U$87</c:f>
              <c:numCache>
                <c:formatCode>_(* #,##0_);_(* \(#,##0\);_(* "-"_);_(@_)</c:formatCode>
                <c:ptCount val="5"/>
                <c:pt idx="0">
                  <c:v>0</c:v>
                </c:pt>
                <c:pt idx="1">
                  <c:v>72986</c:v>
                </c:pt>
                <c:pt idx="2">
                  <c:v>14552</c:v>
                </c:pt>
                <c:pt idx="3">
                  <c:v>15102</c:v>
                </c:pt>
                <c:pt idx="4">
                  <c:v>0</c:v>
                </c:pt>
              </c:numCache>
            </c:numRef>
          </c:val>
          <c:extLst>
            <c:ext xmlns:c16="http://schemas.microsoft.com/office/drawing/2014/chart" uri="{C3380CC4-5D6E-409C-BE32-E72D297353CC}">
              <c16:uniqueId val="{00000000-B8E6-4E96-A7B3-A8B79D8C9E18}"/>
            </c:ext>
          </c:extLst>
        </c:ser>
        <c:dLbls>
          <c:showLegendKey val="0"/>
          <c:showVal val="0"/>
          <c:showCatName val="0"/>
          <c:showSerName val="0"/>
          <c:showPercent val="0"/>
          <c:showBubbleSize val="0"/>
        </c:dLbls>
        <c:gapWidth val="150"/>
        <c:axId val="69877760"/>
        <c:axId val="69879296"/>
      </c:barChart>
      <c:catAx>
        <c:axId val="69877760"/>
        <c:scaling>
          <c:orientation val="minMax"/>
        </c:scaling>
        <c:delete val="0"/>
        <c:axPos val="b"/>
        <c:numFmt formatCode="General" sourceLinked="1"/>
        <c:majorTickMark val="out"/>
        <c:minorTickMark val="none"/>
        <c:tickLblPos val="nextTo"/>
        <c:crossAx val="69879296"/>
        <c:crosses val="autoZero"/>
        <c:auto val="1"/>
        <c:lblAlgn val="ctr"/>
        <c:lblOffset val="100"/>
        <c:noMultiLvlLbl val="0"/>
      </c:catAx>
      <c:valAx>
        <c:axId val="69879296"/>
        <c:scaling>
          <c:orientation val="minMax"/>
        </c:scaling>
        <c:delete val="0"/>
        <c:axPos val="l"/>
        <c:majorGridlines/>
        <c:numFmt formatCode="_(* #,##0_);_(* \(#,##0\);_(* &quot;-&quot;_);_(@_)" sourceLinked="1"/>
        <c:majorTickMark val="out"/>
        <c:minorTickMark val="none"/>
        <c:tickLblPos val="nextTo"/>
        <c:crossAx val="69877760"/>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Input'!$B$16</c:f>
              <c:strCache>
                <c:ptCount val="1"/>
                <c:pt idx="0">
                  <c:v> total revenue </c:v>
                </c:pt>
              </c:strCache>
            </c:strRef>
          </c:tx>
          <c:invertIfNegative val="0"/>
          <c:cat>
            <c:numRef>
              <c:f>'Data Input'!$Q$2:$U$2</c:f>
              <c:numCache>
                <c:formatCode>General</c:formatCode>
                <c:ptCount val="5"/>
                <c:pt idx="0">
                  <c:v>2016</c:v>
                </c:pt>
                <c:pt idx="1">
                  <c:v>2017</c:v>
                </c:pt>
                <c:pt idx="2">
                  <c:v>2018</c:v>
                </c:pt>
                <c:pt idx="3">
                  <c:v>2019</c:v>
                </c:pt>
                <c:pt idx="4">
                  <c:v>2020</c:v>
                </c:pt>
              </c:numCache>
            </c:numRef>
          </c:cat>
          <c:val>
            <c:numRef>
              <c:f>'Data Input'!$Q$16:$U$16</c:f>
              <c:numCache>
                <c:formatCode>_(* #,##0_);_(* \(#,##0\);_(* "-"_);_(@_)</c:formatCode>
                <c:ptCount val="5"/>
                <c:pt idx="0">
                  <c:v>422534</c:v>
                </c:pt>
                <c:pt idx="1">
                  <c:v>350662</c:v>
                </c:pt>
                <c:pt idx="2">
                  <c:v>336486</c:v>
                </c:pt>
                <c:pt idx="3">
                  <c:v>361193</c:v>
                </c:pt>
                <c:pt idx="4">
                  <c:v>363903</c:v>
                </c:pt>
              </c:numCache>
            </c:numRef>
          </c:val>
          <c:extLst>
            <c:ext xmlns:c16="http://schemas.microsoft.com/office/drawing/2014/chart" uri="{C3380CC4-5D6E-409C-BE32-E72D297353CC}">
              <c16:uniqueId val="{00000000-6230-4011-AD1B-9B0F54EC6106}"/>
            </c:ext>
          </c:extLst>
        </c:ser>
        <c:ser>
          <c:idx val="1"/>
          <c:order val="1"/>
          <c:tx>
            <c:strRef>
              <c:f>'Data Input'!$B$31</c:f>
              <c:strCache>
                <c:ptCount val="1"/>
                <c:pt idx="0">
                  <c:v> total expenditures </c:v>
                </c:pt>
              </c:strCache>
            </c:strRef>
          </c:tx>
          <c:invertIfNegative val="0"/>
          <c:cat>
            <c:numRef>
              <c:f>'Data Input'!$Q$2:$U$2</c:f>
              <c:numCache>
                <c:formatCode>General</c:formatCode>
                <c:ptCount val="5"/>
                <c:pt idx="0">
                  <c:v>2016</c:v>
                </c:pt>
                <c:pt idx="1">
                  <c:v>2017</c:v>
                </c:pt>
                <c:pt idx="2">
                  <c:v>2018</c:v>
                </c:pt>
                <c:pt idx="3">
                  <c:v>2019</c:v>
                </c:pt>
                <c:pt idx="4">
                  <c:v>2020</c:v>
                </c:pt>
              </c:numCache>
            </c:numRef>
          </c:cat>
          <c:val>
            <c:numRef>
              <c:f>'Data Input'!$Q$32:$U$32</c:f>
              <c:numCache>
                <c:formatCode>_(* #,##0_);_(* \(#,##0\);_(* "-"_);_(@_)</c:formatCode>
                <c:ptCount val="5"/>
                <c:pt idx="0">
                  <c:v>32329</c:v>
                </c:pt>
                <c:pt idx="1">
                  <c:v>-167342</c:v>
                </c:pt>
                <c:pt idx="2">
                  <c:v>-994</c:v>
                </c:pt>
                <c:pt idx="3">
                  <c:v>710</c:v>
                </c:pt>
                <c:pt idx="4">
                  <c:v>-40078</c:v>
                </c:pt>
              </c:numCache>
            </c:numRef>
          </c:val>
          <c:extLst>
            <c:ext xmlns:c16="http://schemas.microsoft.com/office/drawing/2014/chart" uri="{C3380CC4-5D6E-409C-BE32-E72D297353CC}">
              <c16:uniqueId val="{00000001-6230-4011-AD1B-9B0F54EC6106}"/>
            </c:ext>
          </c:extLst>
        </c:ser>
        <c:dLbls>
          <c:showLegendKey val="0"/>
          <c:showVal val="0"/>
          <c:showCatName val="0"/>
          <c:showSerName val="0"/>
          <c:showPercent val="0"/>
          <c:showBubbleSize val="0"/>
        </c:dLbls>
        <c:gapWidth val="150"/>
        <c:axId val="70060288"/>
        <c:axId val="70066176"/>
      </c:barChart>
      <c:lineChart>
        <c:grouping val="standard"/>
        <c:varyColors val="0"/>
        <c:ser>
          <c:idx val="2"/>
          <c:order val="2"/>
          <c:tx>
            <c:strRef>
              <c:f>'Data Input'!$B$38</c:f>
              <c:strCache>
                <c:ptCount val="1"/>
                <c:pt idx="0">
                  <c:v> Total fund balance </c:v>
                </c:pt>
              </c:strCache>
            </c:strRef>
          </c:tx>
          <c:spPr>
            <a:ln w="44450">
              <a:solidFill>
                <a:schemeClr val="tx1"/>
              </a:solidFill>
            </a:ln>
          </c:spPr>
          <c:marker>
            <c:symbol val="none"/>
          </c:marker>
          <c:cat>
            <c:numRef>
              <c:f>'Data Input'!$P$2:$T$2</c:f>
              <c:numCache>
                <c:formatCode>General</c:formatCode>
                <c:ptCount val="5"/>
                <c:pt idx="0">
                  <c:v>2015</c:v>
                </c:pt>
                <c:pt idx="1">
                  <c:v>2016</c:v>
                </c:pt>
                <c:pt idx="2">
                  <c:v>2017</c:v>
                </c:pt>
                <c:pt idx="3">
                  <c:v>2018</c:v>
                </c:pt>
                <c:pt idx="4">
                  <c:v>2019</c:v>
                </c:pt>
              </c:numCache>
            </c:numRef>
          </c:cat>
          <c:val>
            <c:numRef>
              <c:f>'Data Input'!$Q$38:$U$38</c:f>
              <c:numCache>
                <c:formatCode>_(* #,##0_);_(* \(#,##0\);_(* "-"_);_(@_)</c:formatCode>
                <c:ptCount val="5"/>
                <c:pt idx="0">
                  <c:v>680714</c:v>
                </c:pt>
                <c:pt idx="1">
                  <c:v>813566</c:v>
                </c:pt>
                <c:pt idx="2">
                  <c:v>721021</c:v>
                </c:pt>
                <c:pt idx="3">
                  <c:v>920720</c:v>
                </c:pt>
                <c:pt idx="4">
                  <c:v>979009</c:v>
                </c:pt>
              </c:numCache>
            </c:numRef>
          </c:val>
          <c:smooth val="0"/>
          <c:extLst>
            <c:ext xmlns:c16="http://schemas.microsoft.com/office/drawing/2014/chart" uri="{C3380CC4-5D6E-409C-BE32-E72D297353CC}">
              <c16:uniqueId val="{00000002-6230-4011-AD1B-9B0F54EC6106}"/>
            </c:ext>
          </c:extLst>
        </c:ser>
        <c:dLbls>
          <c:showLegendKey val="0"/>
          <c:showVal val="0"/>
          <c:showCatName val="0"/>
          <c:showSerName val="0"/>
          <c:showPercent val="0"/>
          <c:showBubbleSize val="0"/>
        </c:dLbls>
        <c:marker val="1"/>
        <c:smooth val="0"/>
        <c:axId val="70060288"/>
        <c:axId val="70066176"/>
      </c:lineChart>
      <c:catAx>
        <c:axId val="70060288"/>
        <c:scaling>
          <c:orientation val="minMax"/>
        </c:scaling>
        <c:delete val="0"/>
        <c:axPos val="b"/>
        <c:numFmt formatCode="General" sourceLinked="1"/>
        <c:majorTickMark val="out"/>
        <c:minorTickMark val="none"/>
        <c:tickLblPos val="nextTo"/>
        <c:crossAx val="70066176"/>
        <c:crosses val="autoZero"/>
        <c:auto val="1"/>
        <c:lblAlgn val="ctr"/>
        <c:lblOffset val="100"/>
        <c:noMultiLvlLbl val="0"/>
      </c:catAx>
      <c:valAx>
        <c:axId val="70066176"/>
        <c:scaling>
          <c:orientation val="minMax"/>
        </c:scaling>
        <c:delete val="0"/>
        <c:axPos val="l"/>
        <c:majorGridlines/>
        <c:numFmt formatCode="_(* #,##0_);_(* \(#,##0\);_(* &quot;-&quot;_);_(@_)" sourceLinked="1"/>
        <c:majorTickMark val="out"/>
        <c:minorTickMark val="none"/>
        <c:tickLblPos val="nextTo"/>
        <c:crossAx val="70060288"/>
        <c:crosses val="autoZero"/>
        <c:crossBetween val="between"/>
      </c:valAx>
    </c:plotArea>
    <c:legend>
      <c:legendPos val="r"/>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 Input'!$B$35</c:f>
              <c:strCache>
                <c:ptCount val="1"/>
                <c:pt idx="0">
                  <c:v> Undesignated fund balance </c:v>
                </c:pt>
              </c:strCache>
            </c:strRef>
          </c:tx>
          <c:invertIfNegative val="0"/>
          <c:cat>
            <c:numRef>
              <c:f>'Data Input'!$Q$2:$U$2</c:f>
              <c:numCache>
                <c:formatCode>General</c:formatCode>
                <c:ptCount val="5"/>
                <c:pt idx="0">
                  <c:v>2016</c:v>
                </c:pt>
                <c:pt idx="1">
                  <c:v>2017</c:v>
                </c:pt>
                <c:pt idx="2">
                  <c:v>2018</c:v>
                </c:pt>
                <c:pt idx="3">
                  <c:v>2019</c:v>
                </c:pt>
                <c:pt idx="4">
                  <c:v>2020</c:v>
                </c:pt>
              </c:numCache>
            </c:numRef>
          </c:cat>
          <c:val>
            <c:numRef>
              <c:f>'Data Input'!$Q$35:$U$35</c:f>
              <c:numCache>
                <c:formatCode>_(* #,##0_);_(* \(#,##0\);_(* "-"_);_(@_)</c:formatCode>
                <c:ptCount val="5"/>
                <c:pt idx="0">
                  <c:v>242843</c:v>
                </c:pt>
                <c:pt idx="1">
                  <c:v>200532</c:v>
                </c:pt>
                <c:pt idx="2">
                  <c:v>172632</c:v>
                </c:pt>
                <c:pt idx="3">
                  <c:v>221107</c:v>
                </c:pt>
                <c:pt idx="4">
                  <c:v>334825</c:v>
                </c:pt>
              </c:numCache>
            </c:numRef>
          </c:val>
          <c:extLst>
            <c:ext xmlns:c16="http://schemas.microsoft.com/office/drawing/2014/chart" uri="{C3380CC4-5D6E-409C-BE32-E72D297353CC}">
              <c16:uniqueId val="{00000000-CDCA-4C03-803C-E7806A07A24F}"/>
            </c:ext>
          </c:extLst>
        </c:ser>
        <c:ser>
          <c:idx val="1"/>
          <c:order val="1"/>
          <c:tx>
            <c:strRef>
              <c:f>'Data Input'!$B$36</c:f>
              <c:strCache>
                <c:ptCount val="1"/>
                <c:pt idx="0">
                  <c:v> Designated </c:v>
                </c:pt>
              </c:strCache>
            </c:strRef>
          </c:tx>
          <c:invertIfNegative val="0"/>
          <c:cat>
            <c:numRef>
              <c:f>'Data Input'!$Q$2:$U$2</c:f>
              <c:numCache>
                <c:formatCode>General</c:formatCode>
                <c:ptCount val="5"/>
                <c:pt idx="0">
                  <c:v>2016</c:v>
                </c:pt>
                <c:pt idx="1">
                  <c:v>2017</c:v>
                </c:pt>
                <c:pt idx="2">
                  <c:v>2018</c:v>
                </c:pt>
                <c:pt idx="3">
                  <c:v>2019</c:v>
                </c:pt>
                <c:pt idx="4">
                  <c:v>2020</c:v>
                </c:pt>
              </c:numCache>
            </c:numRef>
          </c:cat>
          <c:val>
            <c:numRef>
              <c:f>'Data Input'!$Q$36:$U$36</c:f>
              <c:numCache>
                <c:formatCode>_(* #,##0_);_(* \(#,##0\);_(* "-"_);_(@_)</c:formatCode>
                <c:ptCount val="5"/>
                <c:pt idx="0">
                  <c:v>437871</c:v>
                </c:pt>
                <c:pt idx="1">
                  <c:v>613034</c:v>
                </c:pt>
                <c:pt idx="2">
                  <c:v>548389</c:v>
                </c:pt>
                <c:pt idx="3">
                  <c:v>699613</c:v>
                </c:pt>
                <c:pt idx="4">
                  <c:v>644184</c:v>
                </c:pt>
              </c:numCache>
            </c:numRef>
          </c:val>
          <c:extLst>
            <c:ext xmlns:c16="http://schemas.microsoft.com/office/drawing/2014/chart" uri="{C3380CC4-5D6E-409C-BE32-E72D297353CC}">
              <c16:uniqueId val="{00000001-CDCA-4C03-803C-E7806A07A24F}"/>
            </c:ext>
          </c:extLst>
        </c:ser>
        <c:ser>
          <c:idx val="3"/>
          <c:order val="2"/>
          <c:tx>
            <c:strRef>
              <c:f>'Data Input'!$B$37</c:f>
              <c:strCache>
                <c:ptCount val="1"/>
                <c:pt idx="0">
                  <c:v> Reserved </c:v>
                </c:pt>
              </c:strCache>
            </c:strRef>
          </c:tx>
          <c:invertIfNegative val="0"/>
          <c:cat>
            <c:numRef>
              <c:f>'Data Input'!$Q$2:$U$2</c:f>
              <c:numCache>
                <c:formatCode>General</c:formatCode>
                <c:ptCount val="5"/>
                <c:pt idx="0">
                  <c:v>2016</c:v>
                </c:pt>
                <c:pt idx="1">
                  <c:v>2017</c:v>
                </c:pt>
                <c:pt idx="2">
                  <c:v>2018</c:v>
                </c:pt>
                <c:pt idx="3">
                  <c:v>2019</c:v>
                </c:pt>
                <c:pt idx="4">
                  <c:v>2020</c:v>
                </c:pt>
              </c:numCache>
            </c:numRef>
          </c:cat>
          <c:val>
            <c:numRef>
              <c:f>'Data Input'!$P$37:$T$37</c:f>
              <c:numCache>
                <c:formatCode>_(* #,##0_);_(* \(#,##0\);_(* "-"_);_(@_)</c:formatCode>
                <c:ptCount val="5"/>
              </c:numCache>
            </c:numRef>
          </c:val>
          <c:extLst>
            <c:ext xmlns:c16="http://schemas.microsoft.com/office/drawing/2014/chart" uri="{C3380CC4-5D6E-409C-BE32-E72D297353CC}">
              <c16:uniqueId val="{00000002-CDCA-4C03-803C-E7806A07A24F}"/>
            </c:ext>
          </c:extLst>
        </c:ser>
        <c:dLbls>
          <c:showLegendKey val="0"/>
          <c:showVal val="0"/>
          <c:showCatName val="0"/>
          <c:showSerName val="0"/>
          <c:showPercent val="0"/>
          <c:showBubbleSize val="0"/>
        </c:dLbls>
        <c:gapWidth val="150"/>
        <c:overlap val="100"/>
        <c:axId val="70112000"/>
        <c:axId val="70113536"/>
      </c:barChart>
      <c:catAx>
        <c:axId val="70112000"/>
        <c:scaling>
          <c:orientation val="minMax"/>
        </c:scaling>
        <c:delete val="0"/>
        <c:axPos val="b"/>
        <c:numFmt formatCode="General" sourceLinked="1"/>
        <c:majorTickMark val="out"/>
        <c:minorTickMark val="none"/>
        <c:tickLblPos val="nextTo"/>
        <c:crossAx val="70113536"/>
        <c:crosses val="autoZero"/>
        <c:auto val="1"/>
        <c:lblAlgn val="ctr"/>
        <c:lblOffset val="100"/>
        <c:noMultiLvlLbl val="0"/>
      </c:catAx>
      <c:valAx>
        <c:axId val="70113536"/>
        <c:scaling>
          <c:orientation val="minMax"/>
        </c:scaling>
        <c:delete val="0"/>
        <c:axPos val="l"/>
        <c:majorGridlines/>
        <c:numFmt formatCode="_(* #,##0_);_(* \(#,##0\);_(* &quot;-&quot;_);_(@_)" sourceLinked="1"/>
        <c:majorTickMark val="out"/>
        <c:minorTickMark val="none"/>
        <c:tickLblPos val="nextTo"/>
        <c:crossAx val="70112000"/>
        <c:crosses val="autoZero"/>
        <c:crossBetween val="between"/>
      </c:valAx>
    </c:plotArea>
    <c:legend>
      <c:legendPos val="b"/>
      <c:layout>
        <c:manualLayout>
          <c:xMode val="edge"/>
          <c:yMode val="edge"/>
          <c:x val="8.41291519485384E-2"/>
          <c:y val="0.89298127484590106"/>
          <c:w val="0.82537519344106591"/>
          <c:h val="8.3391247456426565E-2"/>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 Input'!$B$35</c:f>
              <c:strCache>
                <c:ptCount val="1"/>
                <c:pt idx="0">
                  <c:v> Undesignated fund balance </c:v>
                </c:pt>
              </c:strCache>
            </c:strRef>
          </c:tx>
          <c:invertIfNegative val="0"/>
          <c:cat>
            <c:numRef>
              <c:f>'Data Input'!$AC$2:$AD$2</c:f>
              <c:numCache>
                <c:formatCode>General</c:formatCode>
                <c:ptCount val="2"/>
                <c:pt idx="0">
                  <c:v>2019</c:v>
                </c:pt>
                <c:pt idx="1">
                  <c:v>2020</c:v>
                </c:pt>
              </c:numCache>
            </c:numRef>
          </c:cat>
          <c:val>
            <c:numRef>
              <c:f>'Data Input'!$AC$35:$AD$35</c:f>
              <c:numCache>
                <c:formatCode>_(* #,##0_);_(* \(#,##0\);_(* "-"_);_(@_)</c:formatCode>
                <c:ptCount val="2"/>
                <c:pt idx="0">
                  <c:v>523.13</c:v>
                </c:pt>
                <c:pt idx="1">
                  <c:v>670.02</c:v>
                </c:pt>
              </c:numCache>
            </c:numRef>
          </c:val>
          <c:extLst>
            <c:ext xmlns:c16="http://schemas.microsoft.com/office/drawing/2014/chart" uri="{C3380CC4-5D6E-409C-BE32-E72D297353CC}">
              <c16:uniqueId val="{00000000-5884-459E-9306-08D549E4FDCF}"/>
            </c:ext>
          </c:extLst>
        </c:ser>
        <c:ser>
          <c:idx val="1"/>
          <c:order val="1"/>
          <c:tx>
            <c:strRef>
              <c:f>'Data Input'!$B$36</c:f>
              <c:strCache>
                <c:ptCount val="1"/>
                <c:pt idx="0">
                  <c:v> Designated </c:v>
                </c:pt>
              </c:strCache>
            </c:strRef>
          </c:tx>
          <c:invertIfNegative val="0"/>
          <c:cat>
            <c:numRef>
              <c:f>'Data Input'!$AC$2:$AD$2</c:f>
              <c:numCache>
                <c:formatCode>General</c:formatCode>
                <c:ptCount val="2"/>
                <c:pt idx="0">
                  <c:v>2019</c:v>
                </c:pt>
                <c:pt idx="1">
                  <c:v>2020</c:v>
                </c:pt>
              </c:numCache>
            </c:numRef>
          </c:cat>
          <c:val>
            <c:numRef>
              <c:f>'Data Input'!$AC$36:$AD$36</c:f>
              <c:numCache>
                <c:formatCode>_(* #,##0_);_(* \(#,##0\);_(* "-"_);_(@_)</c:formatCode>
                <c:ptCount val="2"/>
                <c:pt idx="0">
                  <c:v>1661.78</c:v>
                </c:pt>
                <c:pt idx="1">
                  <c:v>2120.04</c:v>
                </c:pt>
              </c:numCache>
            </c:numRef>
          </c:val>
          <c:extLst>
            <c:ext xmlns:c16="http://schemas.microsoft.com/office/drawing/2014/chart" uri="{C3380CC4-5D6E-409C-BE32-E72D297353CC}">
              <c16:uniqueId val="{00000001-5884-459E-9306-08D549E4FDCF}"/>
            </c:ext>
          </c:extLst>
        </c:ser>
        <c:dLbls>
          <c:showLegendKey val="0"/>
          <c:showVal val="0"/>
          <c:showCatName val="0"/>
          <c:showSerName val="0"/>
          <c:showPercent val="0"/>
          <c:showBubbleSize val="0"/>
        </c:dLbls>
        <c:gapWidth val="150"/>
        <c:overlap val="100"/>
        <c:axId val="70007808"/>
        <c:axId val="70021888"/>
      </c:barChart>
      <c:catAx>
        <c:axId val="70007808"/>
        <c:scaling>
          <c:orientation val="minMax"/>
        </c:scaling>
        <c:delete val="0"/>
        <c:axPos val="b"/>
        <c:numFmt formatCode="General" sourceLinked="1"/>
        <c:majorTickMark val="out"/>
        <c:minorTickMark val="none"/>
        <c:tickLblPos val="nextTo"/>
        <c:crossAx val="70021888"/>
        <c:crosses val="autoZero"/>
        <c:auto val="1"/>
        <c:lblAlgn val="ctr"/>
        <c:lblOffset val="100"/>
        <c:noMultiLvlLbl val="0"/>
      </c:catAx>
      <c:valAx>
        <c:axId val="70021888"/>
        <c:scaling>
          <c:orientation val="minMax"/>
        </c:scaling>
        <c:delete val="0"/>
        <c:axPos val="l"/>
        <c:majorGridlines/>
        <c:numFmt formatCode="_(* #,##0_);_(* \(#,##0\);_(* &quot;-&quot;_);_(@_)" sourceLinked="1"/>
        <c:majorTickMark val="out"/>
        <c:minorTickMark val="none"/>
        <c:tickLblPos val="nextTo"/>
        <c:crossAx val="70007808"/>
        <c:crosses val="autoZero"/>
        <c:crossBetween val="between"/>
      </c:valAx>
    </c:plotArea>
    <c:legend>
      <c:legendPos val="b"/>
      <c:layout>
        <c:manualLayout>
          <c:xMode val="edge"/>
          <c:yMode val="edge"/>
          <c:x val="0.11671530101031123"/>
          <c:y val="0.89298127484590106"/>
          <c:w val="0.75656525476326741"/>
          <c:h val="8.3391247456426565E-2"/>
        </c:manualLayout>
      </c:layou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trlProps/ctrlProp1.xml><?xml version="1.0" encoding="utf-8"?>
<formControlPr xmlns="http://schemas.microsoft.com/office/spreadsheetml/2009/9/main" objectType="Drop" dropStyle="combo" dx="22" fmlaLink="'Data Input'!$B$84" fmlaRange="'Data Input'!$B$7:$B$16" sel="5" val="2"/>
</file>

<file path=xl/ctrlProps/ctrlProp2.xml><?xml version="1.0" encoding="utf-8"?>
<formControlPr xmlns="http://schemas.microsoft.com/office/spreadsheetml/2009/9/main" objectType="Drop" dropLines="14" dropStyle="combo" dx="22" fmlaLink="'Data Input'!$B$86" fmlaRange="'Data Input'!$B$18:$B$31" sel="9" val="0"/>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106680</xdr:colOff>
      <xdr:row>2</xdr:row>
      <xdr:rowOff>45720</xdr:rowOff>
    </xdr:from>
    <xdr:to>
      <xdr:col>22</xdr:col>
      <xdr:colOff>567704</xdr:colOff>
      <xdr:row>4</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6680" y="457200"/>
          <a:ext cx="11590020" cy="1577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a:t>
          </a:r>
        </a:p>
        <a:p>
          <a:r>
            <a:rPr lang="en-US" sz="1100">
              <a:solidFill>
                <a:schemeClr val="dk1"/>
              </a:solidFill>
              <a:effectLst/>
              <a:latin typeface="+mn-lt"/>
              <a:ea typeface="+mn-ea"/>
              <a:cs typeface="+mn-cs"/>
            </a:rPr>
            <a:t>Input all data on this page. The following pages will then provide the graphs and charts which comprise the Transparency tool (citizen friendly guide). This model requires 5 years of data, but allows up to 10 years. To use more than 5 years, unhide columns D-H. </a:t>
          </a:r>
          <a:br>
            <a:rPr lang="en-US" sz="1100">
              <a:solidFill>
                <a:schemeClr val="dk1"/>
              </a:solidFill>
              <a:effectLst/>
              <a:latin typeface="+mn-lt"/>
              <a:ea typeface="+mn-ea"/>
              <a:cs typeface="+mn-cs"/>
            </a:rPr>
          </a:br>
          <a:br>
            <a:rPr lang="en-US" sz="1100">
              <a:solidFill>
                <a:schemeClr val="dk1"/>
              </a:solidFill>
              <a:effectLst/>
              <a:latin typeface="+mn-lt"/>
              <a:ea typeface="+mn-ea"/>
              <a:cs typeface="+mn-cs"/>
            </a:rPr>
          </a:br>
          <a:r>
            <a:rPr lang="en-US" sz="1100">
              <a:solidFill>
                <a:schemeClr val="dk1"/>
              </a:solidFill>
              <a:effectLst/>
              <a:latin typeface="+mn-lt"/>
              <a:ea typeface="+mn-ea"/>
              <a:cs typeface="+mn-cs"/>
            </a:rPr>
            <a:t>Before publishing to the web site, we recommend "hiding" this tab, and the "F-65 crosswalk" tab, so that the document will be more user-friendly. (To do that, right-click on the tab and select "Hide." </a:t>
          </a:r>
          <a:endParaRPr lang="en-US" sz="1100" baseline="0"/>
        </a:p>
      </xdr:txBody>
    </xdr:sp>
    <xdr:clientData/>
  </xdr:twoCellAnchor>
  <xdr:twoCellAnchor>
    <xdr:from>
      <xdr:col>0</xdr:col>
      <xdr:colOff>0</xdr:colOff>
      <xdr:row>20</xdr:row>
      <xdr:rowOff>0</xdr:rowOff>
    </xdr:from>
    <xdr:to>
      <xdr:col>0</xdr:col>
      <xdr:colOff>529721</xdr:colOff>
      <xdr:row>30</xdr:row>
      <xdr:rowOff>32404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4213860"/>
          <a:ext cx="548640" cy="1851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i="1"/>
            <a:t>Please "hide" any rows that are not being used</a:t>
          </a:r>
          <a:r>
            <a:rPr lang="en-US" sz="1100"/>
            <a:t>. </a:t>
          </a:r>
        </a:p>
      </xdr:txBody>
    </xdr:sp>
    <xdr:clientData/>
  </xdr:twoCellAnchor>
  <xdr:twoCellAnchor>
    <xdr:from>
      <xdr:col>0</xdr:col>
      <xdr:colOff>0</xdr:colOff>
      <xdr:row>34</xdr:row>
      <xdr:rowOff>30480</xdr:rowOff>
    </xdr:from>
    <xdr:to>
      <xdr:col>1</xdr:col>
      <xdr:colOff>30480</xdr:colOff>
      <xdr:row>37</xdr:row>
      <xdr:rowOff>167640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6842760"/>
          <a:ext cx="62484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"Hide" unused rows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771525</xdr:colOff>
      <xdr:row>17</xdr:row>
      <xdr:rowOff>0</xdr:rowOff>
    </xdr:to>
    <xdr:graphicFrame macro="">
      <xdr:nvGraphicFramePr>
        <xdr:cNvPr id="1136" name="Chart 1">
          <a:extLst>
            <a:ext uri="{FF2B5EF4-FFF2-40B4-BE49-F238E27FC236}">
              <a16:creationId xmlns:a16="http://schemas.microsoft.com/office/drawing/2014/main" id="{00000000-0008-0000-0200-00007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4</xdr:col>
      <xdr:colOff>762000</xdr:colOff>
      <xdr:row>33</xdr:row>
      <xdr:rowOff>11206</xdr:rowOff>
    </xdr:to>
    <xdr:graphicFrame macro="">
      <xdr:nvGraphicFramePr>
        <xdr:cNvPr id="1137" name="Chart 2">
          <a:extLst>
            <a:ext uri="{FF2B5EF4-FFF2-40B4-BE49-F238E27FC236}">
              <a16:creationId xmlns:a16="http://schemas.microsoft.com/office/drawing/2014/main" id="{00000000-0008-0000-0200-00007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18</xdr:row>
      <xdr:rowOff>0</xdr:rowOff>
    </xdr:from>
    <xdr:to>
      <xdr:col>9</xdr:col>
      <xdr:colOff>1323975</xdr:colOff>
      <xdr:row>33</xdr:row>
      <xdr:rowOff>0</xdr:rowOff>
    </xdr:to>
    <xdr:graphicFrame macro="">
      <xdr:nvGraphicFramePr>
        <xdr:cNvPr id="1138" name="Chart 3">
          <a:extLst>
            <a:ext uri="{FF2B5EF4-FFF2-40B4-BE49-F238E27FC236}">
              <a16:creationId xmlns:a16="http://schemas.microsoft.com/office/drawing/2014/main" id="{00000000-0008-0000-0200-00007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68580</xdr:colOff>
      <xdr:row>33</xdr:row>
      <xdr:rowOff>121920</xdr:rowOff>
    </xdr:from>
    <xdr:to>
      <xdr:col>9</xdr:col>
      <xdr:colOff>1289683</xdr:colOff>
      <xdr:row>36</xdr:row>
      <xdr:rowOff>243840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8580" y="6225540"/>
          <a:ext cx="9616440" cy="853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 </a:t>
          </a:r>
        </a:p>
      </xdr:txBody>
    </xdr:sp>
    <xdr:clientData/>
  </xdr:twoCellAnchor>
  <mc:AlternateContent xmlns:mc="http://schemas.openxmlformats.org/markup-compatibility/2006">
    <mc:Choice xmlns:a14="http://schemas.microsoft.com/office/drawing/2010/main" Requires="a14">
      <xdr:twoCellAnchor editAs="oneCell">
        <xdr:from>
          <xdr:col>5</xdr:col>
          <xdr:colOff>1181100</xdr:colOff>
          <xdr:row>18</xdr:row>
          <xdr:rowOff>9525</xdr:rowOff>
        </xdr:from>
        <xdr:to>
          <xdr:col>7</xdr:col>
          <xdr:colOff>762000</xdr:colOff>
          <xdr:row>19</xdr:row>
          <xdr:rowOff>85725</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28575</xdr:rowOff>
    </xdr:from>
    <xdr:to>
      <xdr:col>4</xdr:col>
      <xdr:colOff>609600</xdr:colOff>
      <xdr:row>15</xdr:row>
      <xdr:rowOff>152400</xdr:rowOff>
    </xdr:to>
    <xdr:graphicFrame macro="">
      <xdr:nvGraphicFramePr>
        <xdr:cNvPr id="2157" name="Chart 1">
          <a:extLst>
            <a:ext uri="{FF2B5EF4-FFF2-40B4-BE49-F238E27FC236}">
              <a16:creationId xmlns:a16="http://schemas.microsoft.com/office/drawing/2014/main" id="{00000000-0008-0000-0300-00006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17</xdr:row>
      <xdr:rowOff>171450</xdr:rowOff>
    </xdr:from>
    <xdr:to>
      <xdr:col>5</xdr:col>
      <xdr:colOff>552450</xdr:colOff>
      <xdr:row>35</xdr:row>
      <xdr:rowOff>152400</xdr:rowOff>
    </xdr:to>
    <xdr:graphicFrame macro="">
      <xdr:nvGraphicFramePr>
        <xdr:cNvPr id="2158" name="Chart 3">
          <a:extLst>
            <a:ext uri="{FF2B5EF4-FFF2-40B4-BE49-F238E27FC236}">
              <a16:creationId xmlns:a16="http://schemas.microsoft.com/office/drawing/2014/main" id="{00000000-0008-0000-0300-00006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571500</xdr:colOff>
      <xdr:row>18</xdr:row>
      <xdr:rowOff>28575</xdr:rowOff>
    </xdr:from>
    <xdr:to>
      <xdr:col>9</xdr:col>
      <xdr:colOff>1285875</xdr:colOff>
      <xdr:row>36</xdr:row>
      <xdr:rowOff>0</xdr:rowOff>
    </xdr:to>
    <xdr:graphicFrame macro="">
      <xdr:nvGraphicFramePr>
        <xdr:cNvPr id="2159" name="Chart 4">
          <a:extLst>
            <a:ext uri="{FF2B5EF4-FFF2-40B4-BE49-F238E27FC236}">
              <a16:creationId xmlns:a16="http://schemas.microsoft.com/office/drawing/2014/main" id="{00000000-0008-0000-0300-00006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68580</xdr:colOff>
      <xdr:row>36</xdr:row>
      <xdr:rowOff>83820</xdr:rowOff>
    </xdr:from>
    <xdr:to>
      <xdr:col>9</xdr:col>
      <xdr:colOff>1303037</xdr:colOff>
      <xdr:row>39</xdr:row>
      <xdr:rowOff>245794</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8580" y="6850380"/>
          <a:ext cx="10195560" cy="868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 </a:t>
          </a:r>
        </a:p>
      </xdr:txBody>
    </xdr:sp>
    <xdr:clientData/>
  </xdr:twoCellAnchor>
  <mc:AlternateContent xmlns:mc="http://schemas.openxmlformats.org/markup-compatibility/2006">
    <mc:Choice xmlns:a14="http://schemas.microsoft.com/office/drawing/2010/main" Requires="a14">
      <xdr:twoCellAnchor editAs="oneCell">
        <xdr:from>
          <xdr:col>5</xdr:col>
          <xdr:colOff>1647825</xdr:colOff>
          <xdr:row>18</xdr:row>
          <xdr:rowOff>38100</xdr:rowOff>
        </xdr:from>
        <xdr:to>
          <xdr:col>9</xdr:col>
          <xdr:colOff>495300</xdr:colOff>
          <xdr:row>19</xdr:row>
          <xdr:rowOff>142875</xdr:rowOff>
        </xdr:to>
        <xdr:sp macro="" textlink="">
          <xdr:nvSpPr>
            <xdr:cNvPr id="2100" name="Drop Down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874059</xdr:colOff>
      <xdr:row>17</xdr:row>
      <xdr:rowOff>190500</xdr:rowOff>
    </xdr:to>
    <xdr:graphicFrame macro="">
      <xdr:nvGraphicFramePr>
        <xdr:cNvPr id="5177" name="Chart 1">
          <a:extLst>
            <a:ext uri="{FF2B5EF4-FFF2-40B4-BE49-F238E27FC236}">
              <a16:creationId xmlns:a16="http://schemas.microsoft.com/office/drawing/2014/main" id="{00000000-0008-0000-0400-000039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18</xdr:row>
      <xdr:rowOff>0</xdr:rowOff>
    </xdr:from>
    <xdr:to>
      <xdr:col>8</xdr:col>
      <xdr:colOff>485775</xdr:colOff>
      <xdr:row>33</xdr:row>
      <xdr:rowOff>0</xdr:rowOff>
    </xdr:to>
    <xdr:graphicFrame macro="">
      <xdr:nvGraphicFramePr>
        <xdr:cNvPr id="5178" name="Chart 2">
          <a:extLst>
            <a:ext uri="{FF2B5EF4-FFF2-40B4-BE49-F238E27FC236}">
              <a16:creationId xmlns:a16="http://schemas.microsoft.com/office/drawing/2014/main" id="{00000000-0008-0000-0400-00003A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45720</xdr:colOff>
      <xdr:row>33</xdr:row>
      <xdr:rowOff>78105</xdr:rowOff>
    </xdr:from>
    <xdr:to>
      <xdr:col>9</xdr:col>
      <xdr:colOff>17150</xdr:colOff>
      <xdr:row>36</xdr:row>
      <xdr:rowOff>228539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45720" y="5974080"/>
          <a:ext cx="899922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a:t>
          </a:r>
        </a:p>
      </xdr:txBody>
    </xdr:sp>
    <xdr:clientData/>
  </xdr:twoCellAnchor>
  <xdr:twoCellAnchor>
    <xdr:from>
      <xdr:col>0</xdr:col>
      <xdr:colOff>28575</xdr:colOff>
      <xdr:row>18</xdr:row>
      <xdr:rowOff>19050</xdr:rowOff>
    </xdr:from>
    <xdr:to>
      <xdr:col>4</xdr:col>
      <xdr:colOff>800100</xdr:colOff>
      <xdr:row>33</xdr:row>
      <xdr:rowOff>19050</xdr:rowOff>
    </xdr:to>
    <xdr:graphicFrame macro="">
      <xdr:nvGraphicFramePr>
        <xdr:cNvPr id="5180" name="Chart 6">
          <a:extLst>
            <a:ext uri="{FF2B5EF4-FFF2-40B4-BE49-F238E27FC236}">
              <a16:creationId xmlns:a16="http://schemas.microsoft.com/office/drawing/2014/main" id="{00000000-0008-0000-0400-00003C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142875</xdr:colOff>
      <xdr:row>16</xdr:row>
      <xdr:rowOff>152400</xdr:rowOff>
    </xdr:to>
    <xdr:graphicFrame macro="">
      <xdr:nvGraphicFramePr>
        <xdr:cNvPr id="6229" name="Chart 2">
          <a:extLst>
            <a:ext uri="{FF2B5EF4-FFF2-40B4-BE49-F238E27FC236}">
              <a16:creationId xmlns:a16="http://schemas.microsoft.com/office/drawing/2014/main" id="{00000000-0008-0000-0500-00005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2</xdr:row>
      <xdr:rowOff>9525</xdr:rowOff>
    </xdr:from>
    <xdr:to>
      <xdr:col>10</xdr:col>
      <xdr:colOff>323850</xdr:colOff>
      <xdr:row>17</xdr:row>
      <xdr:rowOff>9525</xdr:rowOff>
    </xdr:to>
    <xdr:graphicFrame macro="">
      <xdr:nvGraphicFramePr>
        <xdr:cNvPr id="6230" name="Chart 3">
          <a:extLst>
            <a:ext uri="{FF2B5EF4-FFF2-40B4-BE49-F238E27FC236}">
              <a16:creationId xmlns:a16="http://schemas.microsoft.com/office/drawing/2014/main" id="{00000000-0008-0000-0500-00005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0</xdr:rowOff>
    </xdr:from>
    <xdr:to>
      <xdr:col>8</xdr:col>
      <xdr:colOff>581025</xdr:colOff>
      <xdr:row>33</xdr:row>
      <xdr:rowOff>0</xdr:rowOff>
    </xdr:to>
    <xdr:graphicFrame macro="">
      <xdr:nvGraphicFramePr>
        <xdr:cNvPr id="6231" name="Chart 5">
          <a:extLst>
            <a:ext uri="{FF2B5EF4-FFF2-40B4-BE49-F238E27FC236}">
              <a16:creationId xmlns:a16="http://schemas.microsoft.com/office/drawing/2014/main" id="{00000000-0008-0000-0500-000057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xdr:colOff>
      <xdr:row>18</xdr:row>
      <xdr:rowOff>38100</xdr:rowOff>
    </xdr:from>
    <xdr:to>
      <xdr:col>16</xdr:col>
      <xdr:colOff>0</xdr:colOff>
      <xdr:row>33</xdr:row>
      <xdr:rowOff>38100</xdr:rowOff>
    </xdr:to>
    <xdr:graphicFrame macro="">
      <xdr:nvGraphicFramePr>
        <xdr:cNvPr id="6232" name="Chart 6">
          <a:extLst>
            <a:ext uri="{FF2B5EF4-FFF2-40B4-BE49-F238E27FC236}">
              <a16:creationId xmlns:a16="http://schemas.microsoft.com/office/drawing/2014/main" id="{00000000-0008-0000-0500-000058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30480</xdr:colOff>
      <xdr:row>33</xdr:row>
      <xdr:rowOff>76200</xdr:rowOff>
    </xdr:from>
    <xdr:to>
      <xdr:col>15</xdr:col>
      <xdr:colOff>962032</xdr:colOff>
      <xdr:row>36</xdr:row>
      <xdr:rowOff>266700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0480" y="6111240"/>
          <a:ext cx="10104120" cy="967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      The</a:t>
          </a:r>
          <a:r>
            <a:rPr lang="en-US" sz="1100" baseline="0"/>
            <a:t> Village of Clifford does not offer pension or other post employment benefits.   We owe the Lapeer  County drain Commission for the Indian Creek clean out.</a:t>
          </a:r>
          <a:endParaRPr lang="en-US" sz="1100"/>
        </a:p>
      </xdr:txBody>
    </xdr:sp>
    <xdr:clientData/>
  </xdr:twoCellAnchor>
  <xdr:twoCellAnchor>
    <xdr:from>
      <xdr:col>10</xdr:col>
      <xdr:colOff>390525</xdr:colOff>
      <xdr:row>2</xdr:row>
      <xdr:rowOff>9525</xdr:rowOff>
    </xdr:from>
    <xdr:to>
      <xdr:col>16</xdr:col>
      <xdr:colOff>0</xdr:colOff>
      <xdr:row>17</xdr:row>
      <xdr:rowOff>0</xdr:rowOff>
    </xdr:to>
    <xdr:graphicFrame macro="">
      <xdr:nvGraphicFramePr>
        <xdr:cNvPr id="6234" name="Chart 7">
          <a:extLst>
            <a:ext uri="{FF2B5EF4-FFF2-40B4-BE49-F238E27FC236}">
              <a16:creationId xmlns:a16="http://schemas.microsoft.com/office/drawing/2014/main" id="{00000000-0008-0000-0500-00005A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64"/>
  <sheetViews>
    <sheetView showGridLines="0" topLeftCell="A19" workbookViewId="0">
      <selection activeCell="A7" sqref="A7"/>
    </sheetView>
  </sheetViews>
  <sheetFormatPr defaultColWidth="95.28515625" defaultRowHeight="15" x14ac:dyDescent="0.25"/>
  <cols>
    <col min="1" max="1" width="111" customWidth="1"/>
  </cols>
  <sheetData>
    <row r="1" spans="1:1" ht="18" x14ac:dyDescent="0.25">
      <c r="A1" s="69" t="s">
        <v>234</v>
      </c>
    </row>
    <row r="4" spans="1:1" ht="15" customHeight="1" x14ac:dyDescent="0.25">
      <c r="A4" s="80" t="s">
        <v>233</v>
      </c>
    </row>
    <row r="5" spans="1:1" x14ac:dyDescent="0.25">
      <c r="A5" s="80"/>
    </row>
    <row r="6" spans="1:1" x14ac:dyDescent="0.25">
      <c r="A6" s="80"/>
    </row>
    <row r="7" spans="1:1" x14ac:dyDescent="0.25">
      <c r="A7" s="68"/>
    </row>
    <row r="8" spans="1:1" x14ac:dyDescent="0.25">
      <c r="A8" s="67" t="s">
        <v>232</v>
      </c>
    </row>
    <row r="9" spans="1:1" x14ac:dyDescent="0.25">
      <c r="A9" s="67" t="s">
        <v>231</v>
      </c>
    </row>
    <row r="10" spans="1:1" x14ac:dyDescent="0.25">
      <c r="A10" s="67" t="s">
        <v>230</v>
      </c>
    </row>
    <row r="11" spans="1:1" x14ac:dyDescent="0.25">
      <c r="A11" s="67" t="s">
        <v>229</v>
      </c>
    </row>
    <row r="12" spans="1:1" x14ac:dyDescent="0.25">
      <c r="A12" s="67"/>
    </row>
    <row r="13" spans="1:1" ht="14.25" customHeight="1" x14ac:dyDescent="0.25">
      <c r="A13" s="81" t="s">
        <v>228</v>
      </c>
    </row>
    <row r="14" spans="1:1" ht="14.25" customHeight="1" x14ac:dyDescent="0.25">
      <c r="A14" s="81"/>
    </row>
    <row r="15" spans="1:1" ht="14.25" customHeight="1" x14ac:dyDescent="0.25">
      <c r="A15" s="66"/>
    </row>
    <row r="16" spans="1:1" s="63" customFormat="1" ht="15" customHeight="1" x14ac:dyDescent="0.25">
      <c r="A16" s="77" t="s">
        <v>227</v>
      </c>
    </row>
    <row r="17" spans="1:1" s="63" customFormat="1" ht="15" customHeight="1" x14ac:dyDescent="0.25">
      <c r="A17" s="77"/>
    </row>
    <row r="18" spans="1:1" s="63" customFormat="1" ht="15" customHeight="1" x14ac:dyDescent="0.25">
      <c r="A18" s="77"/>
    </row>
    <row r="19" spans="1:1" s="63" customFormat="1" ht="15" customHeight="1" x14ac:dyDescent="0.25">
      <c r="A19" s="62"/>
    </row>
    <row r="20" spans="1:1" x14ac:dyDescent="0.25">
      <c r="A20" s="65" t="s">
        <v>226</v>
      </c>
    </row>
    <row r="21" spans="1:1" ht="10.5" customHeight="1" x14ac:dyDescent="0.25">
      <c r="A21" s="62"/>
    </row>
    <row r="22" spans="1:1" ht="15" customHeight="1" x14ac:dyDescent="0.25">
      <c r="A22" s="77" t="s">
        <v>225</v>
      </c>
    </row>
    <row r="23" spans="1:1" ht="15" customHeight="1" x14ac:dyDescent="0.25">
      <c r="A23" s="77"/>
    </row>
    <row r="24" spans="1:1" ht="10.5" customHeight="1" x14ac:dyDescent="0.25">
      <c r="A24" s="62"/>
    </row>
    <row r="25" spans="1:1" ht="15" customHeight="1" x14ac:dyDescent="0.25">
      <c r="A25" s="77" t="s">
        <v>224</v>
      </c>
    </row>
    <row r="26" spans="1:1" x14ac:dyDescent="0.25">
      <c r="A26" s="77"/>
    </row>
    <row r="27" spans="1:1" x14ac:dyDescent="0.25">
      <c r="A27" s="77"/>
    </row>
    <row r="28" spans="1:1" x14ac:dyDescent="0.25">
      <c r="A28" s="77"/>
    </row>
    <row r="29" spans="1:1" x14ac:dyDescent="0.25">
      <c r="A29" s="62"/>
    </row>
    <row r="30" spans="1:1" x14ac:dyDescent="0.25">
      <c r="A30" s="64" t="s">
        <v>223</v>
      </c>
    </row>
    <row r="31" spans="1:1" ht="10.5" customHeight="1" x14ac:dyDescent="0.25">
      <c r="A31" s="64"/>
    </row>
    <row r="32" spans="1:1" ht="15" customHeight="1" x14ac:dyDescent="0.25">
      <c r="A32" s="77" t="s">
        <v>222</v>
      </c>
    </row>
    <row r="33" spans="1:1" ht="15" customHeight="1" x14ac:dyDescent="0.25">
      <c r="A33" s="77"/>
    </row>
    <row r="34" spans="1:1" ht="10.5" customHeight="1" x14ac:dyDescent="0.25">
      <c r="A34" s="62"/>
    </row>
    <row r="35" spans="1:1" ht="42.75" customHeight="1" x14ac:dyDescent="0.25">
      <c r="A35" s="63" t="s">
        <v>221</v>
      </c>
    </row>
    <row r="36" spans="1:1" x14ac:dyDescent="0.25">
      <c r="A36" s="63"/>
    </row>
    <row r="37" spans="1:1" ht="28.5" x14ac:dyDescent="0.25">
      <c r="A37" s="62" t="s">
        <v>220</v>
      </c>
    </row>
    <row r="38" spans="1:1" ht="10.5" customHeight="1" x14ac:dyDescent="0.25">
      <c r="A38" s="62"/>
    </row>
    <row r="39" spans="1:1" ht="28.5" x14ac:dyDescent="0.25">
      <c r="A39" s="62" t="s">
        <v>219</v>
      </c>
    </row>
    <row r="40" spans="1:1" ht="10.5" customHeight="1" x14ac:dyDescent="0.25">
      <c r="A40" s="62"/>
    </row>
    <row r="41" spans="1:1" ht="15" customHeight="1" x14ac:dyDescent="0.25">
      <c r="A41" s="77" t="s">
        <v>218</v>
      </c>
    </row>
    <row r="42" spans="1:1" x14ac:dyDescent="0.25">
      <c r="A42" s="77"/>
    </row>
    <row r="43" spans="1:1" x14ac:dyDescent="0.25">
      <c r="A43" s="77"/>
    </row>
    <row r="44" spans="1:1" x14ac:dyDescent="0.25">
      <c r="A44" s="77"/>
    </row>
    <row r="45" spans="1:1" x14ac:dyDescent="0.25">
      <c r="A45" s="62"/>
    </row>
    <row r="46" spans="1:1" ht="15" customHeight="1" x14ac:dyDescent="0.25">
      <c r="A46" s="77" t="s">
        <v>217</v>
      </c>
    </row>
    <row r="47" spans="1:1" x14ac:dyDescent="0.25">
      <c r="A47" s="77"/>
    </row>
    <row r="48" spans="1:1" x14ac:dyDescent="0.25">
      <c r="A48" s="77"/>
    </row>
    <row r="49" spans="1:1" x14ac:dyDescent="0.25">
      <c r="A49" s="62"/>
    </row>
    <row r="50" spans="1:1" ht="15" customHeight="1" x14ac:dyDescent="0.25">
      <c r="A50" s="77" t="s">
        <v>216</v>
      </c>
    </row>
    <row r="51" spans="1:1" x14ac:dyDescent="0.25">
      <c r="A51" s="77"/>
    </row>
    <row r="52" spans="1:1" x14ac:dyDescent="0.25">
      <c r="A52" s="77"/>
    </row>
    <row r="53" spans="1:1" x14ac:dyDescent="0.25">
      <c r="A53" s="77"/>
    </row>
    <row r="54" spans="1:1" x14ac:dyDescent="0.25">
      <c r="A54" s="62"/>
    </row>
    <row r="55" spans="1:1" x14ac:dyDescent="0.25">
      <c r="A55" s="77" t="s">
        <v>215</v>
      </c>
    </row>
    <row r="56" spans="1:1" x14ac:dyDescent="0.25">
      <c r="A56" s="77"/>
    </row>
    <row r="57" spans="1:1" x14ac:dyDescent="0.25">
      <c r="A57" s="62"/>
    </row>
    <row r="58" spans="1:1" ht="15" customHeight="1" x14ac:dyDescent="0.25">
      <c r="A58" s="77" t="s">
        <v>214</v>
      </c>
    </row>
    <row r="59" spans="1:1" x14ac:dyDescent="0.25">
      <c r="A59" s="77"/>
    </row>
    <row r="60" spans="1:1" x14ac:dyDescent="0.25">
      <c r="A60" s="77"/>
    </row>
    <row r="62" spans="1:1" x14ac:dyDescent="0.25">
      <c r="A62" s="78" t="s">
        <v>213</v>
      </c>
    </row>
    <row r="63" spans="1:1" x14ac:dyDescent="0.25">
      <c r="A63" s="78"/>
    </row>
    <row r="64" spans="1:1" x14ac:dyDescent="0.25">
      <c r="A64" s="79"/>
    </row>
  </sheetData>
  <sheetProtection sheet="1" scenarios="1" formatCells="0" formatColumns="0" formatRows="0" insertColumns="0" insertRows="0"/>
  <mergeCells count="12">
    <mergeCell ref="A58:A60"/>
    <mergeCell ref="A62:A64"/>
    <mergeCell ref="A4:A6"/>
    <mergeCell ref="A55:A56"/>
    <mergeCell ref="A41:A44"/>
    <mergeCell ref="A46:A48"/>
    <mergeCell ref="A50:A53"/>
    <mergeCell ref="A13:A14"/>
    <mergeCell ref="A16:A18"/>
    <mergeCell ref="A22:A23"/>
    <mergeCell ref="A25:A28"/>
    <mergeCell ref="A32:A33"/>
  </mergeCells>
  <printOptions horizontalCentered="1"/>
  <pageMargins left="0.36" right="0.36" top="0.71" bottom="1.07" header="0.28999999999999998" footer="0.5"/>
  <pageSetup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87"/>
  <sheetViews>
    <sheetView zoomScaleNormal="100" zoomScaleSheetLayoutView="40" workbookViewId="0">
      <pane xSplit="2" ySplit="2" topLeftCell="C16" activePane="bottomRight" state="frozen"/>
      <selection activeCell="I4" sqref="I4"/>
      <selection pane="topRight" activeCell="I4" sqref="I4"/>
      <selection pane="bottomLeft" activeCell="I4" sqref="I4"/>
      <selection pane="bottomRight" activeCell="AD16" sqref="AD16"/>
    </sheetView>
  </sheetViews>
  <sheetFormatPr defaultRowHeight="15" x14ac:dyDescent="0.25"/>
  <cols>
    <col min="1" max="1" width="8.7109375" customWidth="1"/>
    <col min="2" max="2" width="31.85546875" customWidth="1"/>
    <col min="3" max="3" width="11" customWidth="1"/>
    <col min="4" max="7" width="11" hidden="1" customWidth="1"/>
    <col min="8" max="13" width="12" hidden="1" customWidth="1"/>
    <col min="14" max="21" width="12" customWidth="1"/>
    <col min="22" max="22" width="11" customWidth="1"/>
    <col min="23" max="28" width="10.28515625" customWidth="1"/>
  </cols>
  <sheetData>
    <row r="1" spans="1:30" ht="17.25" x14ac:dyDescent="0.4">
      <c r="A1" s="44" t="s">
        <v>241</v>
      </c>
      <c r="B1" s="26"/>
      <c r="V1" s="18" t="s">
        <v>164</v>
      </c>
      <c r="W1" s="18"/>
      <c r="X1" s="18"/>
      <c r="Y1" s="18"/>
      <c r="Z1" s="18"/>
      <c r="AA1" s="18"/>
      <c r="AB1" s="18"/>
    </row>
    <row r="2" spans="1:30" s="32" customFormat="1" ht="17.25" x14ac:dyDescent="0.4">
      <c r="A2" s="45" t="s">
        <v>197</v>
      </c>
      <c r="B2" s="45"/>
      <c r="C2" s="39">
        <v>2001</v>
      </c>
      <c r="D2" s="39">
        <v>2002</v>
      </c>
      <c r="E2" s="39">
        <v>2003</v>
      </c>
      <c r="F2" s="39">
        <v>2004</v>
      </c>
      <c r="G2" s="39">
        <v>2005</v>
      </c>
      <c r="H2" s="58">
        <v>2006</v>
      </c>
      <c r="I2" s="58">
        <v>2008</v>
      </c>
      <c r="J2" s="58">
        <v>2009</v>
      </c>
      <c r="K2" s="58">
        <v>2010</v>
      </c>
      <c r="L2" s="58">
        <v>2011</v>
      </c>
      <c r="M2" s="58">
        <v>2012</v>
      </c>
      <c r="N2" s="58">
        <v>2013</v>
      </c>
      <c r="O2" s="58">
        <v>2014</v>
      </c>
      <c r="P2" s="58">
        <v>2015</v>
      </c>
      <c r="Q2" s="58">
        <v>2016</v>
      </c>
      <c r="R2" s="58">
        <v>2017</v>
      </c>
      <c r="S2" s="58">
        <v>2018</v>
      </c>
      <c r="T2" s="58">
        <v>2019</v>
      </c>
      <c r="U2" s="58">
        <v>2020</v>
      </c>
      <c r="V2" s="40">
        <v>2012</v>
      </c>
      <c r="W2" s="40">
        <v>2013</v>
      </c>
      <c r="X2" s="40">
        <v>2014</v>
      </c>
      <c r="Y2" s="40">
        <v>2015</v>
      </c>
      <c r="Z2" s="40">
        <v>2016</v>
      </c>
      <c r="AA2" s="40">
        <v>2017</v>
      </c>
      <c r="AB2" s="40">
        <v>2018</v>
      </c>
      <c r="AC2" s="40">
        <v>2019</v>
      </c>
      <c r="AD2" s="40">
        <v>2020</v>
      </c>
    </row>
    <row r="3" spans="1:30" s="58" customFormat="1" ht="17.25" hidden="1" x14ac:dyDescent="0.4">
      <c r="A3" s="70"/>
      <c r="B3" s="70"/>
      <c r="V3" s="71"/>
      <c r="W3" s="71"/>
      <c r="X3" s="71"/>
      <c r="Y3" s="71"/>
      <c r="Z3" s="71"/>
      <c r="AA3" s="71"/>
      <c r="AB3" s="71"/>
    </row>
    <row r="4" spans="1:30" s="1" customFormat="1" ht="84" hidden="1" customHeight="1" x14ac:dyDescent="0.4"/>
    <row r="5" spans="1:30" x14ac:dyDescent="0.25">
      <c r="A5" s="20" t="s">
        <v>1</v>
      </c>
      <c r="H5" s="50"/>
      <c r="J5" s="51"/>
    </row>
    <row r="6" spans="1:30" x14ac:dyDescent="0.25">
      <c r="A6" s="19" t="s">
        <v>2</v>
      </c>
      <c r="H6" s="46"/>
      <c r="I6" s="46"/>
      <c r="J6" s="46"/>
      <c r="K6" s="53"/>
      <c r="L6" s="53"/>
      <c r="M6" s="53"/>
      <c r="N6" s="53"/>
      <c r="O6" s="53"/>
      <c r="P6" s="53"/>
      <c r="Q6" s="53"/>
      <c r="R6" s="53"/>
      <c r="S6" s="53"/>
      <c r="T6" s="53"/>
      <c r="U6" s="53"/>
    </row>
    <row r="7" spans="1:30" x14ac:dyDescent="0.25">
      <c r="B7" s="26" t="s">
        <v>4</v>
      </c>
      <c r="C7" s="34"/>
      <c r="D7" s="34"/>
      <c r="E7" s="34"/>
      <c r="F7" s="34"/>
      <c r="G7" s="34"/>
      <c r="H7" s="34">
        <v>122405</v>
      </c>
      <c r="I7" s="34">
        <v>201324</v>
      </c>
      <c r="J7" s="34">
        <v>196221</v>
      </c>
      <c r="K7" s="34">
        <v>176185</v>
      </c>
      <c r="L7" s="34">
        <v>164750</v>
      </c>
      <c r="M7" s="34">
        <v>166443</v>
      </c>
      <c r="N7" s="34">
        <v>158503</v>
      </c>
      <c r="O7" s="34">
        <v>153340.5</v>
      </c>
      <c r="P7" s="34">
        <v>184381</v>
      </c>
      <c r="Q7" s="34">
        <v>224888</v>
      </c>
      <c r="R7" s="34">
        <v>110544</v>
      </c>
      <c r="S7" s="34">
        <v>119732</v>
      </c>
      <c r="T7" s="34">
        <v>120812</v>
      </c>
      <c r="U7" s="34">
        <v>141693</v>
      </c>
      <c r="V7">
        <f>ROUND(M7/$M$73,2)</f>
        <v>504.37</v>
      </c>
      <c r="W7">
        <f>ROUND(N7/$N$73,2)</f>
        <v>480.31</v>
      </c>
      <c r="X7">
        <f t="shared" ref="X7:AD7" si="0">ROUND(O7/$O$73,2)</f>
        <v>464.67</v>
      </c>
      <c r="Y7">
        <f t="shared" si="0"/>
        <v>558.73</v>
      </c>
      <c r="Z7">
        <f t="shared" si="0"/>
        <v>681.48</v>
      </c>
      <c r="AA7">
        <f t="shared" si="0"/>
        <v>334.98</v>
      </c>
      <c r="AB7">
        <f t="shared" si="0"/>
        <v>362.82</v>
      </c>
      <c r="AC7">
        <f t="shared" si="0"/>
        <v>366.1</v>
      </c>
      <c r="AD7">
        <f t="shared" si="0"/>
        <v>429.37</v>
      </c>
    </row>
    <row r="8" spans="1:30" x14ac:dyDescent="0.25">
      <c r="A8" s="26"/>
      <c r="B8" s="26" t="s">
        <v>238</v>
      </c>
      <c r="C8" s="34"/>
      <c r="D8" s="34"/>
      <c r="E8" s="34"/>
      <c r="F8" s="34"/>
      <c r="G8" s="34"/>
      <c r="H8" s="34">
        <v>0</v>
      </c>
      <c r="I8" s="34">
        <v>59532.06</v>
      </c>
      <c r="J8" s="34">
        <v>50276.76</v>
      </c>
      <c r="K8" s="34">
        <v>53388.77</v>
      </c>
      <c r="L8" s="34">
        <v>52182.21</v>
      </c>
      <c r="M8" s="34">
        <v>55429.94</v>
      </c>
      <c r="N8" s="34">
        <v>62922</v>
      </c>
      <c r="O8" s="34">
        <v>66265.03</v>
      </c>
      <c r="P8" s="34">
        <v>61577</v>
      </c>
      <c r="Q8" s="34">
        <v>65502</v>
      </c>
      <c r="R8" s="34">
        <v>64988</v>
      </c>
      <c r="S8" s="34">
        <v>68218</v>
      </c>
      <c r="T8" s="34">
        <v>64783</v>
      </c>
      <c r="U8" s="34">
        <v>69839</v>
      </c>
      <c r="V8">
        <f t="shared" ref="V8:V16" si="1">ROUND(M8/$M$73,2)</f>
        <v>167.97</v>
      </c>
      <c r="W8">
        <f t="shared" ref="W8:W16" si="2">ROUND(N8/$N$73,2)</f>
        <v>190.67</v>
      </c>
      <c r="X8">
        <f>ROUND(O8/$O$73,2)</f>
        <v>200.8</v>
      </c>
      <c r="Y8">
        <f>ROUND(P8/$O$73,2)</f>
        <v>186.6</v>
      </c>
      <c r="Z8">
        <f>ROUND(Q8/$O$73,2)</f>
        <v>198.49</v>
      </c>
      <c r="AA8">
        <f>ROUND(R8/$O$73,2)</f>
        <v>196.93</v>
      </c>
      <c r="AB8">
        <f>ROUND(S8/$O$73,2)</f>
        <v>206.72</v>
      </c>
      <c r="AC8">
        <f>ROUND(T8/$O$73,2)</f>
        <v>196.31</v>
      </c>
      <c r="AD8">
        <f>ROUND(U8/$O$73,2)</f>
        <v>211.63</v>
      </c>
    </row>
    <row r="9" spans="1:30" x14ac:dyDescent="0.25">
      <c r="A9" s="26"/>
      <c r="B9" s="26" t="s">
        <v>235</v>
      </c>
      <c r="C9" s="34"/>
      <c r="D9" s="34"/>
      <c r="E9" s="34"/>
      <c r="F9" s="34"/>
      <c r="G9" s="34"/>
      <c r="H9" s="34">
        <v>0</v>
      </c>
      <c r="I9" s="34">
        <v>0</v>
      </c>
      <c r="J9" s="34"/>
      <c r="K9" s="34"/>
      <c r="L9" s="34"/>
      <c r="M9" s="34"/>
      <c r="N9" s="34"/>
      <c r="O9" s="34"/>
      <c r="P9" s="34"/>
      <c r="Q9" s="34"/>
      <c r="R9" s="34"/>
      <c r="S9" s="34"/>
      <c r="T9" s="34"/>
      <c r="U9" s="34"/>
      <c r="V9">
        <f t="shared" si="1"/>
        <v>0</v>
      </c>
      <c r="W9">
        <f t="shared" si="2"/>
        <v>0</v>
      </c>
      <c r="X9">
        <f>ROUND(O9/$O$73,2)</f>
        <v>0</v>
      </c>
      <c r="Y9">
        <f>ROUND(P9/$O$73,2)</f>
        <v>0</v>
      </c>
      <c r="Z9">
        <f>ROUND(Q9/$O$73,2)</f>
        <v>0</v>
      </c>
      <c r="AA9">
        <f>ROUND(R9/$O$73,2)</f>
        <v>0</v>
      </c>
      <c r="AB9">
        <f>ROUND(S9/$O$73,2)</f>
        <v>0</v>
      </c>
      <c r="AC9">
        <f>ROUND(T9/$O$73,2)</f>
        <v>0</v>
      </c>
      <c r="AD9">
        <f>ROUND(U9/$O$73,2)</f>
        <v>0</v>
      </c>
    </row>
    <row r="10" spans="1:30" x14ac:dyDescent="0.25">
      <c r="A10" s="26"/>
      <c r="B10" s="26" t="s">
        <v>242</v>
      </c>
      <c r="C10" s="34"/>
      <c r="D10" s="34"/>
      <c r="E10" s="34"/>
      <c r="F10" s="34"/>
      <c r="G10" s="34"/>
      <c r="H10" s="34"/>
      <c r="I10" s="34">
        <v>36440</v>
      </c>
      <c r="J10" s="34">
        <v>32585</v>
      </c>
      <c r="K10" s="34">
        <v>31369</v>
      </c>
      <c r="L10" s="34">
        <v>30214</v>
      </c>
      <c r="M10" s="34">
        <v>36226</v>
      </c>
      <c r="N10" s="34">
        <v>32003</v>
      </c>
      <c r="O10" s="34">
        <v>32980</v>
      </c>
      <c r="P10" s="34">
        <v>32980</v>
      </c>
      <c r="Q10" s="34">
        <v>33327</v>
      </c>
      <c r="R10" s="34">
        <v>35280</v>
      </c>
      <c r="S10" s="34">
        <v>36116</v>
      </c>
      <c r="T10" s="34">
        <v>37350</v>
      </c>
      <c r="U10" s="34">
        <v>29855</v>
      </c>
      <c r="V10">
        <f t="shared" si="1"/>
        <v>109.78</v>
      </c>
      <c r="W10">
        <f t="shared" si="2"/>
        <v>96.98</v>
      </c>
      <c r="X10">
        <f>ROUND(O10/$O$73,2)</f>
        <v>99.94</v>
      </c>
      <c r="Y10">
        <f>ROUND(P10/$O$73,2)</f>
        <v>99.94</v>
      </c>
      <c r="Z10">
        <f>ROUND(Q10/$O$73,2)</f>
        <v>100.99</v>
      </c>
      <c r="AA10">
        <f>ROUND(R10/$O$73,2)</f>
        <v>106.91</v>
      </c>
      <c r="AB10">
        <f>ROUND(S10/$O$73,2)</f>
        <v>109.44</v>
      </c>
      <c r="AC10">
        <f>ROUND(T10/$O$73,2)</f>
        <v>113.18</v>
      </c>
      <c r="AD10">
        <f>ROUND(U10/$O$73,2)</f>
        <v>90.47</v>
      </c>
    </row>
    <row r="11" spans="1:30" x14ac:dyDescent="0.25">
      <c r="A11" s="26"/>
      <c r="B11" s="26" t="s">
        <v>243</v>
      </c>
      <c r="C11" s="34"/>
      <c r="D11" s="34"/>
      <c r="E11" s="34"/>
      <c r="F11" s="34"/>
      <c r="G11" s="34"/>
      <c r="H11" s="34">
        <v>54478.62</v>
      </c>
      <c r="I11" s="34">
        <v>45864</v>
      </c>
      <c r="J11" s="34">
        <v>44610</v>
      </c>
      <c r="K11" s="34">
        <v>44800</v>
      </c>
      <c r="L11" s="34">
        <v>45264</v>
      </c>
      <c r="M11" s="34">
        <v>46712</v>
      </c>
      <c r="N11" s="34">
        <v>47663</v>
      </c>
      <c r="O11" s="34">
        <v>53450</v>
      </c>
      <c r="P11" s="34">
        <v>56238</v>
      </c>
      <c r="Q11" s="34">
        <v>54182</v>
      </c>
      <c r="R11" s="34">
        <v>66547</v>
      </c>
      <c r="S11" s="34">
        <v>84257</v>
      </c>
      <c r="T11" s="34">
        <v>79385</v>
      </c>
      <c r="U11" s="34">
        <v>80905</v>
      </c>
      <c r="V11">
        <f t="shared" si="1"/>
        <v>141.55000000000001</v>
      </c>
      <c r="W11">
        <f t="shared" si="2"/>
        <v>144.43</v>
      </c>
      <c r="X11">
        <f>ROUND(O11/$O$73,2)</f>
        <v>161.97</v>
      </c>
      <c r="Y11">
        <f>ROUND(P11/$O$73,2)</f>
        <v>170.42</v>
      </c>
      <c r="Z11">
        <f>ROUND(Q11/$O$73,2)</f>
        <v>164.19</v>
      </c>
      <c r="AA11">
        <f>ROUND(R11/$O$73,2)</f>
        <v>201.66</v>
      </c>
      <c r="AB11">
        <f>ROUND(S11/$O$73,2)</f>
        <v>255.32</v>
      </c>
      <c r="AC11">
        <f>ROUND(T11/$O$73,2)</f>
        <v>240.56</v>
      </c>
      <c r="AD11">
        <f>ROUND(U11/$O$73,2)</f>
        <v>245.17</v>
      </c>
    </row>
    <row r="12" spans="1:30" x14ac:dyDescent="0.25">
      <c r="A12" s="26"/>
      <c r="B12" s="26" t="s">
        <v>5</v>
      </c>
      <c r="C12" s="34"/>
      <c r="D12" s="34"/>
      <c r="E12" s="34"/>
      <c r="F12" s="34"/>
      <c r="G12" s="34"/>
      <c r="H12" s="34">
        <v>58758</v>
      </c>
      <c r="I12" s="34">
        <v>3593.36</v>
      </c>
      <c r="J12" s="34">
        <v>1972</v>
      </c>
      <c r="K12" s="34">
        <v>2712.1</v>
      </c>
      <c r="L12" s="34">
        <v>2012</v>
      </c>
      <c r="M12" s="34">
        <v>1443.09</v>
      </c>
      <c r="N12" s="34">
        <v>1855</v>
      </c>
      <c r="O12" s="34">
        <v>1676.15</v>
      </c>
      <c r="P12" s="34">
        <v>1676.15</v>
      </c>
      <c r="Q12" s="34">
        <v>2249</v>
      </c>
      <c r="R12" s="34">
        <v>2750</v>
      </c>
      <c r="S12" s="34">
        <v>2533</v>
      </c>
      <c r="T12" s="34">
        <v>2850</v>
      </c>
      <c r="U12" s="34">
        <v>3650</v>
      </c>
      <c r="V12">
        <f t="shared" si="1"/>
        <v>4.37</v>
      </c>
      <c r="W12">
        <f t="shared" si="2"/>
        <v>5.62</v>
      </c>
      <c r="X12">
        <f>ROUND(O12/$O$73,2)</f>
        <v>5.08</v>
      </c>
      <c r="Y12">
        <f>ROUND(P12/$O$73,2)</f>
        <v>5.08</v>
      </c>
      <c r="Z12">
        <f>ROUND(Q12/$O$73,2)</f>
        <v>6.82</v>
      </c>
      <c r="AA12">
        <f>ROUND(R12/$O$73,2)</f>
        <v>8.33</v>
      </c>
      <c r="AB12">
        <f>ROUND(S12/$O$73,2)</f>
        <v>7.68</v>
      </c>
      <c r="AC12">
        <f>ROUND(T12/$O$73,2)</f>
        <v>8.64</v>
      </c>
      <c r="AD12">
        <f>ROUND(U12/$O$73,2)</f>
        <v>11.06</v>
      </c>
    </row>
    <row r="13" spans="1:30" x14ac:dyDescent="0.25">
      <c r="A13" s="26"/>
      <c r="B13" s="26" t="s">
        <v>207</v>
      </c>
      <c r="C13" s="34"/>
      <c r="D13" s="34"/>
      <c r="E13" s="34"/>
      <c r="F13" s="34"/>
      <c r="G13" s="34"/>
      <c r="H13" s="34">
        <v>179.85</v>
      </c>
      <c r="I13" s="34">
        <v>110</v>
      </c>
      <c r="J13" s="34">
        <v>50</v>
      </c>
      <c r="K13" s="34">
        <v>172</v>
      </c>
      <c r="L13" s="34">
        <v>53</v>
      </c>
      <c r="M13" s="34">
        <v>21</v>
      </c>
      <c r="N13" s="34">
        <v>73</v>
      </c>
      <c r="O13" s="34">
        <v>0</v>
      </c>
      <c r="P13" s="34">
        <v>380</v>
      </c>
      <c r="Q13" s="34">
        <v>216</v>
      </c>
      <c r="R13" s="34">
        <v>40</v>
      </c>
      <c r="S13" s="34">
        <v>0</v>
      </c>
      <c r="T13" s="34">
        <v>0</v>
      </c>
      <c r="U13" s="34">
        <v>0</v>
      </c>
      <c r="V13">
        <f t="shared" si="1"/>
        <v>0.06</v>
      </c>
      <c r="W13">
        <f t="shared" si="2"/>
        <v>0.22</v>
      </c>
      <c r="X13">
        <f t="shared" ref="X13" si="3">ROUND(O13/$N$73,2)</f>
        <v>0</v>
      </c>
      <c r="Y13">
        <f>ROUND(P13/$N$73,2)</f>
        <v>1.1499999999999999</v>
      </c>
      <c r="Z13">
        <f>ROUND(Q13/$N$73,2)</f>
        <v>0.65</v>
      </c>
      <c r="AA13">
        <f>ROUND(R13/$O$73,2)</f>
        <v>0.12</v>
      </c>
      <c r="AB13">
        <f>ROUND(S13/$O$73,2)</f>
        <v>0</v>
      </c>
      <c r="AC13">
        <f>ROUND(T13/$O$73,2)</f>
        <v>0</v>
      </c>
      <c r="AD13">
        <f>ROUND(U13/$O$73,2)</f>
        <v>0</v>
      </c>
    </row>
    <row r="14" spans="1:30" x14ac:dyDescent="0.25">
      <c r="B14" s="26" t="s">
        <v>9</v>
      </c>
      <c r="C14" s="34"/>
      <c r="D14" s="34"/>
      <c r="E14" s="34"/>
      <c r="F14" s="34"/>
      <c r="G14" s="34"/>
      <c r="H14" s="34">
        <v>6171.43</v>
      </c>
      <c r="I14" s="34">
        <v>9285</v>
      </c>
      <c r="J14" s="34">
        <v>12835</v>
      </c>
      <c r="K14" s="34">
        <v>10251.1</v>
      </c>
      <c r="L14" s="34">
        <v>7234.89</v>
      </c>
      <c r="M14" s="34">
        <v>8639.4</v>
      </c>
      <c r="N14" s="34">
        <v>7259</v>
      </c>
      <c r="O14" s="34">
        <v>7509.02</v>
      </c>
      <c r="P14" s="34">
        <v>8059</v>
      </c>
      <c r="Q14" s="34">
        <v>10332</v>
      </c>
      <c r="R14" s="34">
        <v>10041</v>
      </c>
      <c r="S14" s="34">
        <v>11520</v>
      </c>
      <c r="T14" s="34">
        <v>16009</v>
      </c>
      <c r="U14" s="34">
        <v>9531</v>
      </c>
      <c r="V14">
        <f t="shared" si="1"/>
        <v>26.18</v>
      </c>
      <c r="W14">
        <f t="shared" si="2"/>
        <v>22</v>
      </c>
      <c r="X14">
        <f>ROUND(O14/$O$73,2)</f>
        <v>22.75</v>
      </c>
      <c r="Y14">
        <f>ROUND(P14/$O$73,2)</f>
        <v>24.42</v>
      </c>
      <c r="Z14">
        <f>ROUND(Q14/$O$73,2)</f>
        <v>31.31</v>
      </c>
      <c r="AA14">
        <f>ROUND(R14/$O$73,2)</f>
        <v>30.43</v>
      </c>
      <c r="AB14">
        <f>ROUND(S14/$O$73,2)</f>
        <v>34.909999999999997</v>
      </c>
      <c r="AC14">
        <f>ROUND(T14/$O$73,2)</f>
        <v>48.51</v>
      </c>
      <c r="AD14">
        <f>ROUND(U14/$O$73,2)</f>
        <v>28.88</v>
      </c>
    </row>
    <row r="15" spans="1:30" x14ac:dyDescent="0.25">
      <c r="B15" s="26" t="s">
        <v>208</v>
      </c>
      <c r="C15" s="34"/>
      <c r="D15" s="34"/>
      <c r="E15" s="34"/>
      <c r="F15" s="34"/>
      <c r="G15" s="34"/>
      <c r="H15" s="34">
        <v>1452.58</v>
      </c>
      <c r="I15" s="34">
        <v>25592.21</v>
      </c>
      <c r="J15" s="34">
        <v>2761</v>
      </c>
      <c r="K15" s="34">
        <v>19362.169999999998</v>
      </c>
      <c r="L15" s="34">
        <v>17781.77</v>
      </c>
      <c r="M15" s="34">
        <v>19015.14</v>
      </c>
      <c r="N15" s="34">
        <v>15480</v>
      </c>
      <c r="O15" s="34">
        <v>9677.65</v>
      </c>
      <c r="P15" s="34">
        <v>9967</v>
      </c>
      <c r="Q15" s="34">
        <v>31838</v>
      </c>
      <c r="R15" s="34">
        <v>60472</v>
      </c>
      <c r="S15" s="34">
        <v>14110</v>
      </c>
      <c r="T15" s="34">
        <v>40004</v>
      </c>
      <c r="U15" s="34">
        <v>28430</v>
      </c>
      <c r="V15">
        <f t="shared" si="1"/>
        <v>57.62</v>
      </c>
      <c r="W15">
        <f t="shared" si="2"/>
        <v>46.91</v>
      </c>
      <c r="X15">
        <f>ROUND(O15/$O$73,2)</f>
        <v>29.33</v>
      </c>
      <c r="Y15">
        <f>ROUND(P15/$O$73,2)</f>
        <v>30.2</v>
      </c>
      <c r="Z15">
        <f>ROUND(Q15/$O$73,2)</f>
        <v>96.48</v>
      </c>
      <c r="AA15">
        <f>ROUND(R15/$O$73,2)</f>
        <v>183.25</v>
      </c>
      <c r="AB15">
        <f>ROUND(S15/$O$73,2)</f>
        <v>42.76</v>
      </c>
      <c r="AC15">
        <f>ROUND(T15/$O$73,2)</f>
        <v>121.22</v>
      </c>
      <c r="AD15">
        <f>ROUND(U15/$O$73,2)</f>
        <v>86.15</v>
      </c>
    </row>
    <row r="16" spans="1:30" x14ac:dyDescent="0.25">
      <c r="B16" s="27" t="s">
        <v>11</v>
      </c>
      <c r="C16" s="33">
        <f t="shared" ref="C16:K16" si="4">SUM(C7:C15)</f>
        <v>0</v>
      </c>
      <c r="D16" s="33">
        <f t="shared" si="4"/>
        <v>0</v>
      </c>
      <c r="E16" s="33">
        <f t="shared" si="4"/>
        <v>0</v>
      </c>
      <c r="F16" s="33">
        <f t="shared" si="4"/>
        <v>0</v>
      </c>
      <c r="G16" s="33">
        <f t="shared" si="4"/>
        <v>0</v>
      </c>
      <c r="H16" s="54">
        <f t="shared" si="4"/>
        <v>243445.47999999998</v>
      </c>
      <c r="I16" s="54">
        <f t="shared" si="4"/>
        <v>381740.63</v>
      </c>
      <c r="J16" s="54">
        <f t="shared" si="4"/>
        <v>341310.76</v>
      </c>
      <c r="K16" s="54">
        <f t="shared" si="4"/>
        <v>338240.13999999996</v>
      </c>
      <c r="L16" s="54">
        <v>378507</v>
      </c>
      <c r="M16" s="54">
        <v>372156</v>
      </c>
      <c r="N16" s="54">
        <v>372156</v>
      </c>
      <c r="O16" s="54">
        <v>364904</v>
      </c>
      <c r="P16" s="54">
        <v>393988</v>
      </c>
      <c r="Q16" s="54">
        <v>422534</v>
      </c>
      <c r="R16" s="54">
        <f>SUM(R7:R15)</f>
        <v>350662</v>
      </c>
      <c r="S16" s="54">
        <f>SUM(S7:S15)</f>
        <v>336486</v>
      </c>
      <c r="T16" s="54">
        <f>SUM(T7:T15)</f>
        <v>361193</v>
      </c>
      <c r="U16" s="54">
        <f>SUM(U7:U15)</f>
        <v>363903</v>
      </c>
      <c r="V16" s="4">
        <f t="shared" si="1"/>
        <v>1127.75</v>
      </c>
      <c r="W16" s="4">
        <f t="shared" si="2"/>
        <v>1127.75</v>
      </c>
      <c r="X16" s="4">
        <f>ROUND(O16/$O$73,2)</f>
        <v>1105.77</v>
      </c>
      <c r="Y16" s="4">
        <f>ROUND(P16/$O$73,2)</f>
        <v>1193.9000000000001</v>
      </c>
      <c r="Z16" s="4">
        <f>ROUND(Q16/$O$73,2)</f>
        <v>1280.4100000000001</v>
      </c>
      <c r="AA16" s="4">
        <f>ROUND(R16/$O$73,2)</f>
        <v>1062.6099999999999</v>
      </c>
      <c r="AB16" s="4">
        <f>ROUND(S16/$O$73,2)</f>
        <v>1019.65</v>
      </c>
      <c r="AC16" s="4">
        <f>ROUND(T16/$O$73,2)</f>
        <v>1094.52</v>
      </c>
      <c r="AD16" s="4">
        <f>ROUND(U16/$O$73,2)</f>
        <v>1102.74</v>
      </c>
    </row>
    <row r="17" spans="1:30" x14ac:dyDescent="0.25">
      <c r="A17" s="19" t="s">
        <v>0</v>
      </c>
      <c r="H17" s="46"/>
      <c r="I17" s="46"/>
      <c r="J17" s="46"/>
      <c r="K17" s="46"/>
      <c r="L17" s="46"/>
      <c r="M17" s="46"/>
      <c r="N17" s="46"/>
      <c r="O17" s="46"/>
      <c r="P17" s="46"/>
      <c r="Q17" s="46"/>
      <c r="R17" s="46"/>
      <c r="S17" s="46"/>
      <c r="T17" s="46"/>
      <c r="U17" s="46"/>
    </row>
    <row r="18" spans="1:30" x14ac:dyDescent="0.25">
      <c r="B18" s="26" t="s">
        <v>27</v>
      </c>
      <c r="C18" s="34"/>
      <c r="D18" s="34"/>
      <c r="E18" s="34"/>
      <c r="F18" s="34"/>
      <c r="G18" s="34"/>
      <c r="H18" s="34"/>
      <c r="I18" s="34">
        <v>112920.46</v>
      </c>
      <c r="J18" s="34">
        <v>77449.56</v>
      </c>
      <c r="K18" s="34">
        <v>88798.89</v>
      </c>
      <c r="L18" s="34">
        <v>76993.39</v>
      </c>
      <c r="M18" s="34">
        <v>90239.05</v>
      </c>
      <c r="N18" s="34">
        <v>76180</v>
      </c>
      <c r="O18" s="34">
        <v>94849</v>
      </c>
      <c r="P18" s="34">
        <v>123689</v>
      </c>
      <c r="Q18" s="34">
        <v>89545</v>
      </c>
      <c r="R18" s="34">
        <v>127213</v>
      </c>
      <c r="S18" s="34">
        <v>86504</v>
      </c>
      <c r="T18" s="34">
        <v>114297</v>
      </c>
      <c r="U18" s="34">
        <v>91005</v>
      </c>
      <c r="V18">
        <f>ROUND(M18/$M$73,2)</f>
        <v>273.45</v>
      </c>
      <c r="W18">
        <f>ROUND(N18/$N$73,2)</f>
        <v>230.85</v>
      </c>
      <c r="X18">
        <f t="shared" ref="X18:AD18" si="5">ROUND(O18/$O$73,2)</f>
        <v>287.42</v>
      </c>
      <c r="Y18">
        <f t="shared" si="5"/>
        <v>374.82</v>
      </c>
      <c r="Z18">
        <f t="shared" si="5"/>
        <v>271.35000000000002</v>
      </c>
      <c r="AA18">
        <f t="shared" si="5"/>
        <v>385.49</v>
      </c>
      <c r="AB18">
        <f t="shared" si="5"/>
        <v>262.13</v>
      </c>
      <c r="AC18">
        <f t="shared" si="5"/>
        <v>346.35</v>
      </c>
      <c r="AD18">
        <f t="shared" si="5"/>
        <v>275.77</v>
      </c>
    </row>
    <row r="19" spans="1:30" x14ac:dyDescent="0.25">
      <c r="B19" s="26" t="s">
        <v>12</v>
      </c>
      <c r="C19" s="34"/>
      <c r="D19" s="34"/>
      <c r="E19" s="34"/>
      <c r="F19" s="34"/>
      <c r="G19" s="34"/>
      <c r="H19" s="34">
        <v>44417.97</v>
      </c>
      <c r="I19" s="34">
        <v>31454.560000000001</v>
      </c>
      <c r="J19" s="34">
        <v>35327</v>
      </c>
      <c r="K19" s="34">
        <v>33450.33</v>
      </c>
      <c r="L19" s="34">
        <v>38744.1</v>
      </c>
      <c r="M19" s="34">
        <v>39779</v>
      </c>
      <c r="N19" s="34">
        <v>33931</v>
      </c>
      <c r="O19" s="34">
        <v>34762</v>
      </c>
      <c r="P19" s="34">
        <v>36496</v>
      </c>
      <c r="Q19" s="34">
        <v>36607</v>
      </c>
      <c r="R19" s="34">
        <v>36267</v>
      </c>
      <c r="S19" s="34">
        <v>38543</v>
      </c>
      <c r="T19" s="34">
        <v>36584</v>
      </c>
      <c r="U19" s="34">
        <v>40480</v>
      </c>
      <c r="V19">
        <f t="shared" ref="V19:V31" si="6">ROUND(M19/$M$73,2)</f>
        <v>120.54</v>
      </c>
      <c r="W19">
        <f t="shared" ref="W19:W31" si="7">ROUND(N19/$N$73,2)</f>
        <v>102.82</v>
      </c>
      <c r="X19">
        <f t="shared" ref="X19:X32" si="8">ROUND(O19/$O$73,2)</f>
        <v>105.34</v>
      </c>
      <c r="Y19">
        <f t="shared" ref="Y19:Y32" si="9">ROUND(P19/$O$73,2)</f>
        <v>110.59</v>
      </c>
      <c r="Z19">
        <f t="shared" ref="Z19:Z32" si="10">ROUND(Q19/$O$73,2)</f>
        <v>110.93</v>
      </c>
      <c r="AA19">
        <f>ROUND(R19/$O$73,2)</f>
        <v>109.9</v>
      </c>
      <c r="AB19">
        <f>ROUND(S19/$O$73,2)</f>
        <v>116.8</v>
      </c>
      <c r="AC19">
        <f>ROUND(T19/$O$73,2)</f>
        <v>110.86</v>
      </c>
      <c r="AD19">
        <f>ROUND(U19/$O$73,2)</f>
        <v>122.67</v>
      </c>
    </row>
    <row r="20" spans="1:30" x14ac:dyDescent="0.25">
      <c r="B20" s="26" t="s">
        <v>239</v>
      </c>
      <c r="C20" s="34"/>
      <c r="D20" s="34"/>
      <c r="E20" s="34"/>
      <c r="F20" s="34"/>
      <c r="G20" s="34"/>
      <c r="H20" s="34"/>
      <c r="I20" s="34">
        <v>43326.2</v>
      </c>
      <c r="J20" s="34">
        <v>97893.81</v>
      </c>
      <c r="K20" s="34">
        <v>81984.75</v>
      </c>
      <c r="L20" s="34">
        <v>95077.83</v>
      </c>
      <c r="M20" s="34">
        <v>84036.51</v>
      </c>
      <c r="N20" s="34">
        <v>90331</v>
      </c>
      <c r="O20" s="34">
        <v>83501.98</v>
      </c>
      <c r="P20" s="34">
        <v>82824</v>
      </c>
      <c r="Q20" s="34">
        <v>88747</v>
      </c>
      <c r="R20" s="34">
        <v>93033</v>
      </c>
      <c r="S20" s="34">
        <v>89213</v>
      </c>
      <c r="T20" s="34">
        <v>90680</v>
      </c>
      <c r="U20" s="34">
        <v>101514</v>
      </c>
      <c r="V20">
        <f t="shared" si="6"/>
        <v>254.66</v>
      </c>
      <c r="W20">
        <f t="shared" si="7"/>
        <v>273.73</v>
      </c>
      <c r="X20">
        <f t="shared" si="8"/>
        <v>253.04</v>
      </c>
      <c r="Y20">
        <f t="shared" si="9"/>
        <v>250.98</v>
      </c>
      <c r="Z20">
        <f t="shared" si="10"/>
        <v>268.93</v>
      </c>
      <c r="AA20">
        <f>ROUND(R20/$O$73,2)</f>
        <v>281.92</v>
      </c>
      <c r="AB20">
        <f>ROUND(S20/$O$73,2)</f>
        <v>270.33999999999997</v>
      </c>
      <c r="AC20">
        <f>ROUND(T20/$O$73,2)</f>
        <v>274.79000000000002</v>
      </c>
      <c r="AD20">
        <f>ROUND(U20/$O$73,2)</f>
        <v>307.62</v>
      </c>
    </row>
    <row r="21" spans="1:30" x14ac:dyDescent="0.25">
      <c r="B21" s="26" t="s">
        <v>16</v>
      </c>
      <c r="C21" s="34"/>
      <c r="D21" s="34"/>
      <c r="E21" s="34"/>
      <c r="F21" s="34"/>
      <c r="G21" s="34"/>
      <c r="H21" s="34"/>
      <c r="I21" s="34">
        <v>50440.43</v>
      </c>
      <c r="J21" s="34">
        <v>22593.67</v>
      </c>
      <c r="K21" s="34">
        <v>40264.14</v>
      </c>
      <c r="L21" s="34">
        <v>30367.58</v>
      </c>
      <c r="M21" s="34">
        <v>33589.89</v>
      </c>
      <c r="N21" s="34">
        <v>39669</v>
      </c>
      <c r="O21" s="34">
        <v>37186.86</v>
      </c>
      <c r="P21" s="34">
        <v>70133</v>
      </c>
      <c r="Q21" s="34">
        <v>25105</v>
      </c>
      <c r="R21" s="34">
        <v>92872</v>
      </c>
      <c r="S21" s="34">
        <v>40736</v>
      </c>
      <c r="T21" s="34">
        <v>41622</v>
      </c>
      <c r="U21" s="34">
        <v>72682</v>
      </c>
      <c r="V21">
        <f t="shared" si="6"/>
        <v>101.79</v>
      </c>
      <c r="W21">
        <f t="shared" si="7"/>
        <v>120.21</v>
      </c>
      <c r="X21">
        <f t="shared" si="8"/>
        <v>112.69</v>
      </c>
      <c r="Y21">
        <f t="shared" si="9"/>
        <v>212.52</v>
      </c>
      <c r="Z21">
        <f t="shared" si="10"/>
        <v>76.08</v>
      </c>
      <c r="AA21">
        <f>ROUND(R21/$O$73,2)</f>
        <v>281.43</v>
      </c>
      <c r="AB21">
        <f>ROUND(S21/$O$73,2)</f>
        <v>123.44</v>
      </c>
      <c r="AC21">
        <f>ROUND(T21/$O$73,2)</f>
        <v>126.13</v>
      </c>
      <c r="AD21">
        <f>ROUND(U21/$O$73,2)</f>
        <v>220.25</v>
      </c>
    </row>
    <row r="22" spans="1:30" x14ac:dyDescent="0.25">
      <c r="B22" s="26" t="s">
        <v>20</v>
      </c>
      <c r="C22" s="34"/>
      <c r="D22" s="34"/>
      <c r="E22" s="34"/>
      <c r="F22" s="34"/>
      <c r="G22" s="34"/>
      <c r="H22" s="34"/>
      <c r="I22" s="34">
        <v>39069</v>
      </c>
      <c r="J22" s="34">
        <v>46127</v>
      </c>
      <c r="K22" s="34">
        <v>44912</v>
      </c>
      <c r="L22" s="34">
        <v>62242.53</v>
      </c>
      <c r="M22" s="34">
        <v>43142.45</v>
      </c>
      <c r="N22" s="34">
        <v>57042</v>
      </c>
      <c r="O22" s="34">
        <v>43892.07</v>
      </c>
      <c r="P22" s="34">
        <v>74752</v>
      </c>
      <c r="Q22" s="34">
        <v>117164</v>
      </c>
      <c r="R22" s="34">
        <v>74413</v>
      </c>
      <c r="S22" s="34">
        <v>49450</v>
      </c>
      <c r="T22" s="34">
        <v>34252</v>
      </c>
      <c r="U22" s="34">
        <v>62786</v>
      </c>
      <c r="V22">
        <f t="shared" si="6"/>
        <v>130.72999999999999</v>
      </c>
      <c r="W22">
        <f t="shared" si="7"/>
        <v>172.85</v>
      </c>
      <c r="X22">
        <f t="shared" si="8"/>
        <v>133.01</v>
      </c>
      <c r="Y22">
        <f t="shared" si="9"/>
        <v>226.52</v>
      </c>
      <c r="Z22">
        <f t="shared" si="10"/>
        <v>355.04</v>
      </c>
      <c r="AA22">
        <f>ROUND(R22/$O$73,2)</f>
        <v>225.49</v>
      </c>
      <c r="AB22">
        <f>ROUND(S22/$O$73,2)</f>
        <v>149.85</v>
      </c>
      <c r="AC22">
        <f>ROUND(T22/$O$73,2)</f>
        <v>103.79</v>
      </c>
      <c r="AD22">
        <f>ROUND(U22/$O$73,2)</f>
        <v>190.26</v>
      </c>
    </row>
    <row r="23" spans="1:30" x14ac:dyDescent="0.25">
      <c r="B23" s="26" t="s">
        <v>17</v>
      </c>
      <c r="C23" s="34"/>
      <c r="D23" s="34"/>
      <c r="E23" s="34"/>
      <c r="F23" s="34"/>
      <c r="G23" s="34"/>
      <c r="H23" s="34"/>
      <c r="I23" s="34"/>
      <c r="J23" s="34"/>
      <c r="K23" s="34"/>
      <c r="L23" s="34"/>
      <c r="M23" s="34"/>
      <c r="N23" s="34"/>
      <c r="O23" s="34"/>
      <c r="P23" s="34"/>
      <c r="Q23" s="34"/>
      <c r="R23" s="34"/>
      <c r="S23" s="34"/>
      <c r="T23" s="34"/>
      <c r="U23" s="34"/>
      <c r="V23">
        <f t="shared" si="6"/>
        <v>0</v>
      </c>
      <c r="W23">
        <f t="shared" si="7"/>
        <v>0</v>
      </c>
      <c r="X23">
        <f t="shared" si="8"/>
        <v>0</v>
      </c>
      <c r="Y23">
        <f t="shared" si="9"/>
        <v>0</v>
      </c>
      <c r="Z23">
        <f t="shared" si="10"/>
        <v>0</v>
      </c>
      <c r="AA23">
        <f>ROUND(R23/$O$73,2)</f>
        <v>0</v>
      </c>
      <c r="AB23">
        <f>ROUND(S23/$O$73,2)</f>
        <v>0</v>
      </c>
      <c r="AC23">
        <f>ROUND(T23/$O$73,2)</f>
        <v>0</v>
      </c>
      <c r="AD23">
        <f>ROUND(U23/$O$73,2)</f>
        <v>0</v>
      </c>
    </row>
    <row r="24" spans="1:30" x14ac:dyDescent="0.25">
      <c r="B24" s="26" t="s">
        <v>18</v>
      </c>
      <c r="C24" s="34"/>
      <c r="D24" s="34"/>
      <c r="E24" s="34"/>
      <c r="F24" s="34"/>
      <c r="G24" s="34"/>
      <c r="H24" s="34"/>
      <c r="I24" s="34"/>
      <c r="J24" s="34"/>
      <c r="K24" s="34">
        <v>5000</v>
      </c>
      <c r="L24" s="34">
        <v>7444.03</v>
      </c>
      <c r="M24" s="34">
        <v>4181.68</v>
      </c>
      <c r="N24" s="34">
        <v>6219</v>
      </c>
      <c r="O24" s="34">
        <v>7600</v>
      </c>
      <c r="P24" s="34">
        <v>9833</v>
      </c>
      <c r="Q24" s="34">
        <v>13850</v>
      </c>
      <c r="R24" s="34">
        <v>5882</v>
      </c>
      <c r="S24" s="34">
        <v>4648</v>
      </c>
      <c r="T24" s="34">
        <v>8100</v>
      </c>
      <c r="U24" s="34">
        <v>8723</v>
      </c>
      <c r="V24">
        <f t="shared" si="6"/>
        <v>12.67</v>
      </c>
      <c r="W24">
        <f t="shared" si="7"/>
        <v>18.850000000000001</v>
      </c>
      <c r="X24">
        <f t="shared" si="8"/>
        <v>23.03</v>
      </c>
      <c r="Y24">
        <f t="shared" si="9"/>
        <v>29.8</v>
      </c>
      <c r="Z24">
        <f t="shared" si="10"/>
        <v>41.97</v>
      </c>
      <c r="AA24">
        <f>ROUND(R24/$O$73,2)</f>
        <v>17.82</v>
      </c>
      <c r="AB24">
        <f>ROUND(S24/$O$73,2)</f>
        <v>14.08</v>
      </c>
      <c r="AC24">
        <f>ROUND(T24/$O$73,2)</f>
        <v>24.55</v>
      </c>
      <c r="AD24">
        <f>ROUND(U24/$O$73,2)</f>
        <v>26.43</v>
      </c>
    </row>
    <row r="25" spans="1:30" x14ac:dyDescent="0.25">
      <c r="B25" s="26" t="s">
        <v>32</v>
      </c>
      <c r="C25" s="34"/>
      <c r="D25" s="34"/>
      <c r="E25" s="34"/>
      <c r="F25" s="34"/>
      <c r="G25" s="34"/>
      <c r="H25" s="34"/>
      <c r="I25" s="34">
        <v>12326.43</v>
      </c>
      <c r="J25" s="34">
        <v>9672.08</v>
      </c>
      <c r="K25" s="34">
        <v>6000</v>
      </c>
      <c r="L25" s="34">
        <v>6698</v>
      </c>
      <c r="M25" s="34">
        <v>18375.53</v>
      </c>
      <c r="N25" s="34">
        <v>8694</v>
      </c>
      <c r="O25" s="34">
        <v>18746.3</v>
      </c>
      <c r="P25" s="34">
        <v>9000</v>
      </c>
      <c r="Q25" s="34">
        <v>19187</v>
      </c>
      <c r="R25" s="34">
        <v>7942</v>
      </c>
      <c r="S25" s="34">
        <v>6123</v>
      </c>
      <c r="T25" s="34">
        <v>12319</v>
      </c>
      <c r="U25" s="34">
        <v>19447</v>
      </c>
      <c r="V25">
        <f t="shared" si="6"/>
        <v>55.68</v>
      </c>
      <c r="W25">
        <f t="shared" si="7"/>
        <v>26.35</v>
      </c>
      <c r="X25">
        <f t="shared" si="8"/>
        <v>56.81</v>
      </c>
      <c r="Y25">
        <f t="shared" si="9"/>
        <v>27.27</v>
      </c>
      <c r="Z25">
        <f t="shared" si="10"/>
        <v>58.14</v>
      </c>
      <c r="AA25">
        <f>ROUND(R25/$O$73,2)</f>
        <v>24.07</v>
      </c>
      <c r="AB25">
        <f>ROUND(S25/$O$73,2)</f>
        <v>18.55</v>
      </c>
      <c r="AC25">
        <f>ROUND(T25/$O$73,2)</f>
        <v>37.33</v>
      </c>
      <c r="AD25">
        <f>ROUND(U25/$O$73,2)</f>
        <v>58.93</v>
      </c>
    </row>
    <row r="26" spans="1:30" x14ac:dyDescent="0.25">
      <c r="B26" s="26" t="s">
        <v>21</v>
      </c>
      <c r="C26" s="34"/>
      <c r="D26" s="34"/>
      <c r="E26" s="34"/>
      <c r="F26" s="34"/>
      <c r="G26" s="34"/>
      <c r="H26" s="34"/>
      <c r="I26" s="34">
        <v>144367.35</v>
      </c>
      <c r="J26" s="34">
        <v>75148</v>
      </c>
      <c r="K26" s="34">
        <v>80823</v>
      </c>
      <c r="L26" s="34">
        <v>67887.86</v>
      </c>
      <c r="M26" s="34">
        <v>86346.81</v>
      </c>
      <c r="N26" s="34">
        <v>79579</v>
      </c>
      <c r="O26" s="34">
        <v>17870</v>
      </c>
      <c r="P26" s="34">
        <v>27388</v>
      </c>
      <c r="Q26" s="34">
        <v>0</v>
      </c>
      <c r="R26" s="34">
        <v>72986</v>
      </c>
      <c r="S26" s="34">
        <v>14552</v>
      </c>
      <c r="T26" s="34">
        <v>15102</v>
      </c>
      <c r="U26" s="34">
        <v>0</v>
      </c>
      <c r="V26">
        <f t="shared" si="6"/>
        <v>261.66000000000003</v>
      </c>
      <c r="W26">
        <f t="shared" si="7"/>
        <v>241.15</v>
      </c>
      <c r="X26">
        <f t="shared" si="8"/>
        <v>54.15</v>
      </c>
      <c r="Y26">
        <f t="shared" si="9"/>
        <v>82.99</v>
      </c>
      <c r="Z26">
        <f t="shared" si="10"/>
        <v>0</v>
      </c>
      <c r="AA26">
        <f>ROUND(R26/$O$73,2)</f>
        <v>221.17</v>
      </c>
      <c r="AB26">
        <f>ROUND(S26/$O$73,2)</f>
        <v>44.1</v>
      </c>
      <c r="AC26">
        <f>ROUND(T26/$O$73,2)</f>
        <v>45.76</v>
      </c>
      <c r="AD26">
        <f>ROUND(U26/$O$73,2)</f>
        <v>0</v>
      </c>
    </row>
    <row r="27" spans="1:30" x14ac:dyDescent="0.25">
      <c r="B27" s="26" t="s">
        <v>22</v>
      </c>
      <c r="C27" s="34"/>
      <c r="D27" s="34"/>
      <c r="E27" s="34"/>
      <c r="F27" s="34"/>
      <c r="G27" s="34"/>
      <c r="H27" s="34"/>
      <c r="I27" s="34"/>
      <c r="J27" s="34"/>
      <c r="K27" s="34"/>
      <c r="L27" s="34"/>
      <c r="M27" s="34"/>
      <c r="N27" s="34"/>
      <c r="O27" s="34"/>
      <c r="P27" s="34"/>
      <c r="Q27" s="34"/>
      <c r="R27" s="34">
        <v>7396</v>
      </c>
      <c r="S27" s="34">
        <v>7711</v>
      </c>
      <c r="T27" s="76">
        <v>7527</v>
      </c>
      <c r="U27" s="76">
        <v>7344</v>
      </c>
      <c r="V27">
        <f t="shared" si="6"/>
        <v>0</v>
      </c>
      <c r="W27">
        <f t="shared" si="7"/>
        <v>0</v>
      </c>
      <c r="X27">
        <f t="shared" si="8"/>
        <v>0</v>
      </c>
      <c r="Y27">
        <f t="shared" si="9"/>
        <v>0</v>
      </c>
      <c r="Z27">
        <f t="shared" si="10"/>
        <v>0</v>
      </c>
      <c r="AA27">
        <f>ROUND(R27/$O$73,2)</f>
        <v>22.41</v>
      </c>
      <c r="AB27">
        <f>ROUND(S27/$O$73,2)</f>
        <v>23.37</v>
      </c>
      <c r="AC27">
        <f>ROUND(T27/$O$73,2)</f>
        <v>22.81</v>
      </c>
      <c r="AD27">
        <f>ROUND(U27/$O$73,2)</f>
        <v>22.25</v>
      </c>
    </row>
    <row r="28" spans="1:30" x14ac:dyDescent="0.25">
      <c r="B28" s="26" t="s">
        <v>23</v>
      </c>
      <c r="C28" s="34"/>
      <c r="D28" s="34"/>
      <c r="E28" s="34"/>
      <c r="F28" s="34"/>
      <c r="G28" s="34"/>
      <c r="H28" s="34"/>
      <c r="I28" s="34"/>
      <c r="J28" s="34"/>
      <c r="K28" s="34"/>
      <c r="L28" s="34"/>
      <c r="M28" s="34"/>
      <c r="N28" s="34"/>
      <c r="O28" s="34"/>
      <c r="P28" s="34"/>
      <c r="Q28" s="34"/>
      <c r="R28" s="34"/>
      <c r="S28" s="34"/>
      <c r="T28" s="34"/>
      <c r="U28" s="34"/>
      <c r="V28">
        <f t="shared" si="6"/>
        <v>0</v>
      </c>
      <c r="W28">
        <f t="shared" si="7"/>
        <v>0</v>
      </c>
      <c r="X28">
        <f t="shared" si="8"/>
        <v>0</v>
      </c>
      <c r="Y28">
        <f t="shared" si="9"/>
        <v>0</v>
      </c>
      <c r="Z28">
        <f t="shared" si="10"/>
        <v>0</v>
      </c>
      <c r="AA28">
        <f>ROUND(R28/$O$73,2)</f>
        <v>0</v>
      </c>
      <c r="AB28">
        <f>ROUND(S28/$O$73,2)</f>
        <v>0</v>
      </c>
      <c r="AC28">
        <f>ROUND(T28/$O$73,2)</f>
        <v>0</v>
      </c>
      <c r="AD28">
        <f>ROUND(U28/$O$73,2)</f>
        <v>0</v>
      </c>
    </row>
    <row r="29" spans="1:30" x14ac:dyDescent="0.25">
      <c r="B29" s="26" t="s">
        <v>209</v>
      </c>
      <c r="C29" s="34"/>
      <c r="D29" s="34"/>
      <c r="E29" s="34"/>
      <c r="F29" s="34"/>
      <c r="G29" s="34"/>
      <c r="H29" s="34"/>
      <c r="I29" s="34"/>
      <c r="J29" s="34"/>
      <c r="K29" s="34"/>
      <c r="L29" s="34"/>
      <c r="M29" s="34"/>
      <c r="N29" s="34"/>
      <c r="O29" s="34"/>
      <c r="P29" s="34"/>
      <c r="Q29" s="34"/>
      <c r="R29" s="34"/>
      <c r="S29" s="34"/>
      <c r="T29" s="34"/>
      <c r="U29" s="34"/>
      <c r="V29">
        <f t="shared" si="6"/>
        <v>0</v>
      </c>
      <c r="W29">
        <f t="shared" si="7"/>
        <v>0</v>
      </c>
      <c r="X29">
        <f t="shared" si="8"/>
        <v>0</v>
      </c>
      <c r="Y29">
        <f t="shared" si="9"/>
        <v>0</v>
      </c>
      <c r="Z29">
        <f t="shared" si="10"/>
        <v>0</v>
      </c>
      <c r="AA29">
        <f>ROUND(R29/$O$73,2)</f>
        <v>0</v>
      </c>
      <c r="AB29">
        <f>ROUND(S29/$O$73,2)</f>
        <v>0</v>
      </c>
      <c r="AC29">
        <f>ROUND(T29/$O$73,2)</f>
        <v>0</v>
      </c>
      <c r="AD29">
        <f>ROUND(U29/$O$73,2)</f>
        <v>0</v>
      </c>
    </row>
    <row r="30" spans="1:30" x14ac:dyDescent="0.25">
      <c r="B30" s="26" t="s">
        <v>29</v>
      </c>
      <c r="C30" s="34"/>
      <c r="D30" s="34"/>
      <c r="E30" s="34"/>
      <c r="F30" s="34"/>
      <c r="G30" s="34"/>
      <c r="H30" s="34"/>
      <c r="I30" s="34"/>
      <c r="J30" s="34"/>
      <c r="K30" s="34"/>
      <c r="L30" s="34"/>
      <c r="M30" s="34"/>
      <c r="N30" s="34"/>
      <c r="O30" s="34"/>
      <c r="P30" s="34"/>
      <c r="Q30" s="34"/>
      <c r="R30" s="34"/>
      <c r="S30" s="34"/>
      <c r="T30" s="34"/>
      <c r="U30" s="34"/>
      <c r="V30">
        <f t="shared" si="6"/>
        <v>0</v>
      </c>
      <c r="W30">
        <f t="shared" si="7"/>
        <v>0</v>
      </c>
      <c r="X30">
        <f t="shared" si="8"/>
        <v>0</v>
      </c>
      <c r="Y30">
        <f t="shared" si="9"/>
        <v>0</v>
      </c>
      <c r="Z30">
        <f t="shared" si="10"/>
        <v>0</v>
      </c>
      <c r="AA30">
        <f>ROUND(R30/$O$73,2)</f>
        <v>0</v>
      </c>
      <c r="AB30">
        <f>ROUND(S30/$O$73,2)</f>
        <v>0</v>
      </c>
      <c r="AC30">
        <f>ROUND(T30/$O$73,2)</f>
        <v>0</v>
      </c>
      <c r="AD30">
        <f>ROUND(U30/$O$73,2)</f>
        <v>0</v>
      </c>
    </row>
    <row r="31" spans="1:30" x14ac:dyDescent="0.25">
      <c r="B31" s="3" t="s">
        <v>25</v>
      </c>
      <c r="C31" s="4">
        <f t="shared" ref="C31:L31" si="11">SUM(C18:C30)</f>
        <v>0</v>
      </c>
      <c r="D31" s="4">
        <f t="shared" si="11"/>
        <v>0</v>
      </c>
      <c r="E31" s="4">
        <f t="shared" si="11"/>
        <v>0</v>
      </c>
      <c r="F31" s="4">
        <f t="shared" si="11"/>
        <v>0</v>
      </c>
      <c r="G31" s="4">
        <f t="shared" si="11"/>
        <v>0</v>
      </c>
      <c r="H31" s="55">
        <f t="shared" si="11"/>
        <v>44417.97</v>
      </c>
      <c r="I31" s="55">
        <f t="shared" si="11"/>
        <v>433904.43000000005</v>
      </c>
      <c r="J31" s="55">
        <f t="shared" si="11"/>
        <v>364211.12</v>
      </c>
      <c r="K31" s="55">
        <f t="shared" si="11"/>
        <v>381233.11</v>
      </c>
      <c r="L31" s="55">
        <f t="shared" si="11"/>
        <v>385455.32000000007</v>
      </c>
      <c r="M31" s="55">
        <f t="shared" ref="M31:N31" si="12">SUM(M18:M30)</f>
        <v>399690.92</v>
      </c>
      <c r="N31" s="55">
        <f t="shared" si="12"/>
        <v>391645</v>
      </c>
      <c r="O31" s="55">
        <f t="shared" ref="O31:P31" si="13">SUM(O18:O30)</f>
        <v>338408.20999999996</v>
      </c>
      <c r="P31" s="55">
        <f t="shared" si="13"/>
        <v>434115</v>
      </c>
      <c r="Q31" s="55">
        <f t="shared" ref="Q31:T31" si="14">SUM(Q18:Q30)</f>
        <v>390205</v>
      </c>
      <c r="R31" s="55">
        <f t="shared" si="14"/>
        <v>518004</v>
      </c>
      <c r="S31" s="55">
        <f t="shared" si="14"/>
        <v>337480</v>
      </c>
      <c r="T31" s="55">
        <f t="shared" si="14"/>
        <v>360483</v>
      </c>
      <c r="U31" s="55">
        <f t="shared" ref="U31" si="15">SUM(U18:U30)</f>
        <v>403981</v>
      </c>
      <c r="V31" s="4">
        <f t="shared" si="6"/>
        <v>1211.18</v>
      </c>
      <c r="W31" s="4">
        <f t="shared" si="7"/>
        <v>1186.8</v>
      </c>
      <c r="X31" s="4">
        <f t="shared" si="8"/>
        <v>1025.48</v>
      </c>
      <c r="Y31" s="4">
        <f t="shared" si="9"/>
        <v>1315.5</v>
      </c>
      <c r="Z31" s="4">
        <f t="shared" si="10"/>
        <v>1182.44</v>
      </c>
      <c r="AA31" s="4">
        <f t="shared" ref="AA31:AD31" si="16">ROUND(V31/$O$73,2)</f>
        <v>3.67</v>
      </c>
      <c r="AB31" s="4">
        <f t="shared" si="16"/>
        <v>3.6</v>
      </c>
      <c r="AC31" s="4">
        <f t="shared" si="16"/>
        <v>3.11</v>
      </c>
      <c r="AD31" s="4">
        <f t="shared" si="16"/>
        <v>3.99</v>
      </c>
    </row>
    <row r="32" spans="1:30" ht="15.75" thickBot="1" x14ac:dyDescent="0.3">
      <c r="B32" t="s">
        <v>26</v>
      </c>
      <c r="C32" s="5">
        <f t="shared" ref="C32:L32" si="17">+C16-C31</f>
        <v>0</v>
      </c>
      <c r="D32" s="5">
        <f t="shared" si="17"/>
        <v>0</v>
      </c>
      <c r="E32" s="5">
        <f t="shared" si="17"/>
        <v>0</v>
      </c>
      <c r="F32" s="5">
        <f t="shared" si="17"/>
        <v>0</v>
      </c>
      <c r="G32" s="5">
        <f t="shared" si="17"/>
        <v>0</v>
      </c>
      <c r="H32" s="52">
        <f t="shared" si="17"/>
        <v>199027.50999999998</v>
      </c>
      <c r="I32" s="52">
        <f t="shared" si="17"/>
        <v>-52163.800000000047</v>
      </c>
      <c r="J32" s="52">
        <f t="shared" si="17"/>
        <v>-22900.359999999986</v>
      </c>
      <c r="K32" s="52">
        <f t="shared" si="17"/>
        <v>-42992.97000000003</v>
      </c>
      <c r="L32" s="52">
        <f t="shared" si="17"/>
        <v>-6948.3200000000652</v>
      </c>
      <c r="M32" s="52">
        <f t="shared" ref="M32:N32" si="18">+M16-M31</f>
        <v>-27534.919999999984</v>
      </c>
      <c r="N32" s="52">
        <f t="shared" si="18"/>
        <v>-19489</v>
      </c>
      <c r="O32" s="52">
        <f t="shared" ref="O32:P32" si="19">+O16-O31</f>
        <v>26495.790000000037</v>
      </c>
      <c r="P32" s="52">
        <f t="shared" si="19"/>
        <v>-40127</v>
      </c>
      <c r="Q32" s="52">
        <f t="shared" ref="Q32:T32" si="20">+Q16-Q31</f>
        <v>32329</v>
      </c>
      <c r="R32" s="52">
        <f t="shared" si="20"/>
        <v>-167342</v>
      </c>
      <c r="S32" s="52">
        <f t="shared" si="20"/>
        <v>-994</v>
      </c>
      <c r="T32" s="52">
        <f t="shared" si="20"/>
        <v>710</v>
      </c>
      <c r="U32" s="52">
        <f t="shared" ref="U32" si="21">+U16-U31</f>
        <v>-40078</v>
      </c>
      <c r="V32" s="5">
        <f>ROUND(M32/$M$73,2)</f>
        <v>-83.44</v>
      </c>
      <c r="W32" s="5">
        <f>ROUND(N32/$N$73,2)</f>
        <v>-59.06</v>
      </c>
      <c r="X32" s="5">
        <f t="shared" si="8"/>
        <v>80.290000000000006</v>
      </c>
      <c r="Y32" s="5">
        <f t="shared" si="9"/>
        <v>-121.6</v>
      </c>
      <c r="Z32" s="5">
        <f t="shared" si="10"/>
        <v>97.97</v>
      </c>
      <c r="AA32" s="5">
        <f>ROUND(R32/$O$73,2)</f>
        <v>-507.1</v>
      </c>
      <c r="AB32" s="5">
        <f>ROUND(S32/$O$73,2)</f>
        <v>-3.01</v>
      </c>
      <c r="AC32" s="5">
        <f>ROUND(T32/$O$73,2)</f>
        <v>2.15</v>
      </c>
      <c r="AD32" s="5">
        <f>ROUND(U32/$O$73,2)</f>
        <v>-121.45</v>
      </c>
    </row>
    <row r="33" spans="1:30" ht="15.75" thickTop="1" x14ac:dyDescent="0.25">
      <c r="A33" s="20" t="s">
        <v>148</v>
      </c>
      <c r="H33" s="46"/>
      <c r="I33" s="46"/>
      <c r="J33" s="46"/>
      <c r="K33" s="46"/>
      <c r="L33" s="46"/>
      <c r="M33" s="46"/>
      <c r="N33" s="46"/>
      <c r="O33" s="46"/>
      <c r="P33" s="46"/>
      <c r="Q33" s="46"/>
      <c r="R33" s="46"/>
      <c r="S33" s="46"/>
      <c r="T33" s="46"/>
      <c r="U33" s="46"/>
    </row>
    <row r="34" spans="1:30" ht="17.25" x14ac:dyDescent="0.4">
      <c r="H34" s="46"/>
      <c r="I34" s="46"/>
      <c r="J34" s="46"/>
      <c r="K34" s="46"/>
      <c r="L34" s="46"/>
      <c r="M34" s="46"/>
      <c r="N34" s="46"/>
      <c r="O34" s="46"/>
      <c r="P34" s="46"/>
      <c r="Q34" s="46"/>
      <c r="R34" s="46"/>
      <c r="S34" s="46"/>
      <c r="T34" s="46"/>
      <c r="U34" s="46"/>
      <c r="V34" s="1"/>
      <c r="W34" s="1"/>
      <c r="X34" s="1"/>
      <c r="Y34" s="1"/>
      <c r="Z34" s="1"/>
      <c r="AA34" s="1"/>
      <c r="AB34" s="1"/>
      <c r="AC34" s="1"/>
      <c r="AD34" s="1"/>
    </row>
    <row r="35" spans="1:30" x14ac:dyDescent="0.25">
      <c r="B35" s="26" t="s">
        <v>166</v>
      </c>
      <c r="C35" s="34"/>
      <c r="D35" s="34"/>
      <c r="E35" s="34"/>
      <c r="F35" s="34"/>
      <c r="G35" s="34"/>
      <c r="H35" s="34"/>
      <c r="I35" s="34">
        <v>273511.65999999997</v>
      </c>
      <c r="J35" s="34">
        <v>301088.65000000002</v>
      </c>
      <c r="K35" s="34">
        <v>304676.65000000002</v>
      </c>
      <c r="L35" s="34">
        <v>269129</v>
      </c>
      <c r="M35" s="34">
        <v>259877.96</v>
      </c>
      <c r="N35" s="34">
        <v>260968</v>
      </c>
      <c r="O35" s="34">
        <v>242843</v>
      </c>
      <c r="P35" s="34">
        <v>264260</v>
      </c>
      <c r="Q35" s="34">
        <v>242843</v>
      </c>
      <c r="R35" s="34">
        <v>200532</v>
      </c>
      <c r="S35" s="34">
        <v>172632</v>
      </c>
      <c r="T35" s="34">
        <v>221107</v>
      </c>
      <c r="U35" s="34">
        <v>334825</v>
      </c>
      <c r="V35" s="21">
        <f>ROUND(L35/$L$73,2)</f>
        <v>815.54</v>
      </c>
      <c r="W35" s="21">
        <f>ROUND(M35/$M$73,2)</f>
        <v>787.51</v>
      </c>
      <c r="X35">
        <f t="shared" ref="X35:AD37" si="22">ROUND(N35/$N$73,2)</f>
        <v>790.81</v>
      </c>
      <c r="Y35">
        <f t="shared" ref="Y35:Y36" si="23">ROUND(O35/$N$73,2)</f>
        <v>735.89</v>
      </c>
      <c r="Z35">
        <f t="shared" ref="Z35:Z36" si="24">ROUND(P35/$N$73,2)</f>
        <v>800.79</v>
      </c>
      <c r="AA35">
        <f t="shared" ref="AA35:AD36" si="25">ROUND(Q35/$N$73,2)</f>
        <v>735.89</v>
      </c>
      <c r="AB35">
        <f t="shared" si="25"/>
        <v>607.66999999999996</v>
      </c>
      <c r="AC35">
        <f t="shared" si="25"/>
        <v>523.13</v>
      </c>
      <c r="AD35">
        <f t="shared" si="25"/>
        <v>670.02</v>
      </c>
    </row>
    <row r="36" spans="1:30" x14ac:dyDescent="0.25">
      <c r="B36" s="26" t="s">
        <v>167</v>
      </c>
      <c r="C36" s="34"/>
      <c r="D36" s="34"/>
      <c r="E36" s="34"/>
      <c r="F36" s="34"/>
      <c r="G36" s="34"/>
      <c r="H36" s="34"/>
      <c r="I36" s="34">
        <v>316861.34000000003</v>
      </c>
      <c r="J36" s="34">
        <v>302311.34999999998</v>
      </c>
      <c r="K36" s="34">
        <v>302311.34999999998</v>
      </c>
      <c r="L36" s="34">
        <v>326319.96000000002</v>
      </c>
      <c r="M36" s="34">
        <v>348373.3</v>
      </c>
      <c r="N36" s="34">
        <v>348373</v>
      </c>
      <c r="O36" s="34">
        <v>437871</v>
      </c>
      <c r="P36" s="34">
        <v>424293</v>
      </c>
      <c r="Q36" s="34">
        <v>437871</v>
      </c>
      <c r="R36" s="34">
        <v>613034</v>
      </c>
      <c r="S36" s="34">
        <v>548389</v>
      </c>
      <c r="T36" s="34">
        <v>699613</v>
      </c>
      <c r="U36" s="34">
        <v>644184</v>
      </c>
      <c r="V36" s="21">
        <f t="shared" ref="V36:V37" si="26">ROUND(L36/$L$73,2)</f>
        <v>988.85</v>
      </c>
      <c r="W36" s="21">
        <f>ROUND(M36/$M$73,2)</f>
        <v>1055.68</v>
      </c>
      <c r="X36">
        <f t="shared" si="22"/>
        <v>1055.68</v>
      </c>
      <c r="Y36">
        <f t="shared" si="23"/>
        <v>1326.88</v>
      </c>
      <c r="Z36">
        <f t="shared" si="24"/>
        <v>1285.74</v>
      </c>
      <c r="AA36">
        <f t="shared" si="25"/>
        <v>1326.88</v>
      </c>
      <c r="AB36">
        <f t="shared" si="25"/>
        <v>1857.68</v>
      </c>
      <c r="AC36">
        <f t="shared" si="25"/>
        <v>1661.78</v>
      </c>
      <c r="AD36">
        <f t="shared" si="25"/>
        <v>2120.04</v>
      </c>
    </row>
    <row r="37" spans="1:30" x14ac:dyDescent="0.25">
      <c r="B37" s="26" t="s">
        <v>168</v>
      </c>
      <c r="C37" s="34"/>
      <c r="D37" s="34"/>
      <c r="E37" s="34"/>
      <c r="F37" s="34"/>
      <c r="G37" s="34"/>
      <c r="H37" s="34"/>
      <c r="I37" s="34"/>
      <c r="J37" s="34"/>
      <c r="K37" s="34"/>
      <c r="L37" s="34"/>
      <c r="M37" s="34"/>
      <c r="N37" s="34"/>
      <c r="O37" s="34"/>
      <c r="P37" s="34"/>
      <c r="Q37" s="34"/>
      <c r="R37" s="34"/>
      <c r="S37" s="34"/>
      <c r="T37" s="34"/>
      <c r="U37" s="34"/>
      <c r="V37" s="21">
        <f t="shared" si="26"/>
        <v>0</v>
      </c>
      <c r="W37" s="21">
        <f>ROUND(M37/$M$73,2)</f>
        <v>0</v>
      </c>
      <c r="X37">
        <f t="shared" si="22"/>
        <v>0</v>
      </c>
      <c r="Y37">
        <f t="shared" si="22"/>
        <v>0</v>
      </c>
      <c r="Z37">
        <f t="shared" si="22"/>
        <v>0</v>
      </c>
      <c r="AA37">
        <f t="shared" si="22"/>
        <v>0</v>
      </c>
      <c r="AB37">
        <f t="shared" si="22"/>
        <v>0</v>
      </c>
      <c r="AC37">
        <f t="shared" si="22"/>
        <v>0</v>
      </c>
      <c r="AD37">
        <f t="shared" si="22"/>
        <v>0</v>
      </c>
    </row>
    <row r="38" spans="1:30" ht="15.75" thickBot="1" x14ac:dyDescent="0.3">
      <c r="B38" s="2" t="s">
        <v>149</v>
      </c>
      <c r="C38" s="5">
        <f t="shared" ref="C38:L38" si="27">SUM(C35:C37)</f>
        <v>0</v>
      </c>
      <c r="D38" s="5">
        <f t="shared" si="27"/>
        <v>0</v>
      </c>
      <c r="E38" s="5">
        <f t="shared" si="27"/>
        <v>0</v>
      </c>
      <c r="F38" s="5">
        <f t="shared" si="27"/>
        <v>0</v>
      </c>
      <c r="G38" s="5">
        <f t="shared" si="27"/>
        <v>0</v>
      </c>
      <c r="H38" s="52">
        <f t="shared" si="27"/>
        <v>0</v>
      </c>
      <c r="I38" s="52">
        <f t="shared" si="27"/>
        <v>590373</v>
      </c>
      <c r="J38" s="52">
        <f t="shared" si="27"/>
        <v>603400</v>
      </c>
      <c r="K38" s="52">
        <f t="shared" si="27"/>
        <v>606988</v>
      </c>
      <c r="L38" s="52">
        <f t="shared" si="27"/>
        <v>595448.96</v>
      </c>
      <c r="M38" s="52">
        <f t="shared" ref="M38:O38" si="28">SUM(M35:M37)</f>
        <v>608251.26</v>
      </c>
      <c r="N38" s="52">
        <f t="shared" si="28"/>
        <v>609341</v>
      </c>
      <c r="O38" s="52">
        <f t="shared" si="28"/>
        <v>680714</v>
      </c>
      <c r="P38" s="52">
        <f t="shared" ref="P38:Q38" si="29">SUM(P35:P37)</f>
        <v>688553</v>
      </c>
      <c r="Q38" s="52">
        <f t="shared" si="29"/>
        <v>680714</v>
      </c>
      <c r="R38" s="52">
        <f t="shared" ref="R38" si="30">SUM(R35:R37)</f>
        <v>813566</v>
      </c>
      <c r="S38" s="52">
        <f>SUM(S35:S37)</f>
        <v>721021</v>
      </c>
      <c r="T38" s="52">
        <f>SUM(T35:T37)</f>
        <v>920720</v>
      </c>
      <c r="U38" s="52">
        <f>SUM(U35:U37)</f>
        <v>979009</v>
      </c>
      <c r="V38" s="22">
        <f>ROUND(L38/$L$73,2)</f>
        <v>1804.39</v>
      </c>
      <c r="W38" s="22">
        <f>ROUND(M38/$M$73,2)</f>
        <v>1843.19</v>
      </c>
      <c r="X38" s="22">
        <f t="shared" ref="X38:AD38" si="31">ROUND(N38/$N$73,2)</f>
        <v>1846.49</v>
      </c>
      <c r="Y38" s="22">
        <f t="shared" si="31"/>
        <v>2062.77</v>
      </c>
      <c r="Z38" s="22">
        <f t="shared" si="31"/>
        <v>2086.52</v>
      </c>
      <c r="AA38" s="22">
        <f t="shared" si="31"/>
        <v>2062.77</v>
      </c>
      <c r="AB38" s="22">
        <f t="shared" si="31"/>
        <v>2465.35</v>
      </c>
      <c r="AC38" s="22">
        <f t="shared" si="31"/>
        <v>2184.91</v>
      </c>
      <c r="AD38" s="22">
        <f t="shared" si="31"/>
        <v>2790.06</v>
      </c>
    </row>
    <row r="39" spans="1:30" ht="15.75" thickTop="1" x14ac:dyDescent="0.25">
      <c r="H39" s="46"/>
      <c r="I39" s="46"/>
      <c r="J39" s="46"/>
      <c r="K39" s="46"/>
      <c r="L39" s="46"/>
      <c r="M39" s="46"/>
      <c r="N39" s="46"/>
      <c r="O39" s="46"/>
      <c r="P39" s="46"/>
      <c r="Q39" s="46"/>
      <c r="R39" s="46"/>
      <c r="S39" s="46"/>
      <c r="T39" s="46"/>
      <c r="U39" s="46"/>
    </row>
    <row r="40" spans="1:30" x14ac:dyDescent="0.25">
      <c r="B40" t="s">
        <v>169</v>
      </c>
      <c r="C40">
        <f t="shared" ref="C40:L40" si="32">SUM(C35:C36)</f>
        <v>0</v>
      </c>
      <c r="D40">
        <f t="shared" si="32"/>
        <v>0</v>
      </c>
      <c r="E40">
        <f t="shared" si="32"/>
        <v>0</v>
      </c>
      <c r="F40">
        <f t="shared" si="32"/>
        <v>0</v>
      </c>
      <c r="G40">
        <f t="shared" si="32"/>
        <v>0</v>
      </c>
      <c r="H40" s="46">
        <f t="shared" si="32"/>
        <v>0</v>
      </c>
      <c r="I40" s="46">
        <f t="shared" si="32"/>
        <v>590373</v>
      </c>
      <c r="J40" s="46">
        <f t="shared" si="32"/>
        <v>603400</v>
      </c>
      <c r="K40" s="46">
        <f t="shared" si="32"/>
        <v>606988</v>
      </c>
      <c r="L40" s="46">
        <f t="shared" si="32"/>
        <v>595448.96</v>
      </c>
      <c r="M40" s="46">
        <f t="shared" ref="M40:O40" si="33">SUM(M35:M36)</f>
        <v>608251.26</v>
      </c>
      <c r="N40" s="46">
        <f t="shared" si="33"/>
        <v>609341</v>
      </c>
      <c r="O40" s="46">
        <f t="shared" si="33"/>
        <v>680714</v>
      </c>
      <c r="P40" s="46">
        <f t="shared" ref="P40:Q40" si="34">SUM(P35:P36)</f>
        <v>688553</v>
      </c>
      <c r="Q40" s="46">
        <f t="shared" si="34"/>
        <v>680714</v>
      </c>
      <c r="R40" s="46">
        <f t="shared" ref="R40:T40" si="35">SUM(R35:R36)</f>
        <v>813566</v>
      </c>
      <c r="S40" s="46">
        <f t="shared" si="35"/>
        <v>721021</v>
      </c>
      <c r="T40" s="46">
        <f t="shared" si="35"/>
        <v>920720</v>
      </c>
      <c r="U40" s="46">
        <f t="shared" ref="U40" si="36">SUM(U35:U36)</f>
        <v>979009</v>
      </c>
      <c r="V40" s="21">
        <f>ROUND(L40/$L$73,2)</f>
        <v>1804.39</v>
      </c>
      <c r="W40" s="21">
        <f>ROUND(N40/$M$73,2)</f>
        <v>1846.49</v>
      </c>
      <c r="X40" s="21">
        <f t="shared" ref="X40:AD40" si="37">ROUND(O40/$N$73,2)</f>
        <v>2062.77</v>
      </c>
      <c r="Y40" s="21">
        <f t="shared" si="37"/>
        <v>2086.52</v>
      </c>
      <c r="Z40" s="21">
        <f t="shared" si="37"/>
        <v>2062.77</v>
      </c>
      <c r="AA40" s="21">
        <f t="shared" si="37"/>
        <v>2465.35</v>
      </c>
      <c r="AB40" s="21">
        <f t="shared" si="37"/>
        <v>2184.91</v>
      </c>
      <c r="AC40" s="21">
        <f t="shared" si="37"/>
        <v>2790.06</v>
      </c>
      <c r="AD40" s="21">
        <f t="shared" si="37"/>
        <v>2966.69</v>
      </c>
    </row>
    <row r="41" spans="1:30" x14ac:dyDescent="0.25">
      <c r="H41" s="46"/>
      <c r="I41" s="46"/>
      <c r="J41" s="46"/>
      <c r="K41" s="46"/>
      <c r="L41" s="46"/>
      <c r="M41" s="46"/>
      <c r="N41" s="46"/>
      <c r="O41" s="46"/>
      <c r="P41" s="46"/>
      <c r="Q41" s="46"/>
      <c r="R41" s="46"/>
      <c r="S41" s="46"/>
      <c r="T41" s="46"/>
      <c r="U41" s="46"/>
    </row>
    <row r="42" spans="1:30" ht="17.25" x14ac:dyDescent="0.4">
      <c r="A42" s="20" t="s">
        <v>152</v>
      </c>
      <c r="H42" s="59"/>
      <c r="I42" s="59"/>
      <c r="J42" s="59"/>
      <c r="K42" s="59"/>
      <c r="L42" s="59"/>
      <c r="M42" s="59"/>
      <c r="N42" s="59"/>
      <c r="O42" s="59"/>
      <c r="P42" s="59"/>
      <c r="Q42" s="59"/>
      <c r="R42" s="59"/>
      <c r="S42" s="59"/>
      <c r="T42" s="59"/>
      <c r="U42" s="59"/>
      <c r="V42" s="18"/>
      <c r="W42" s="18"/>
      <c r="X42" s="18"/>
      <c r="Y42" s="18"/>
      <c r="Z42" s="18"/>
      <c r="AA42" s="18"/>
      <c r="AB42" s="18"/>
    </row>
    <row r="43" spans="1:30" ht="17.25" x14ac:dyDescent="0.4">
      <c r="A43" t="s">
        <v>171</v>
      </c>
      <c r="H43" s="46"/>
      <c r="I43" s="46"/>
      <c r="J43" s="46"/>
      <c r="K43" s="46"/>
      <c r="L43" s="46"/>
      <c r="M43" s="46"/>
      <c r="N43" s="46"/>
      <c r="O43" s="46"/>
      <c r="P43" s="46"/>
      <c r="Q43" s="46"/>
      <c r="R43" s="46"/>
      <c r="S43" s="46"/>
      <c r="T43" s="46"/>
      <c r="U43" s="46"/>
      <c r="V43" s="1"/>
      <c r="W43" s="1"/>
      <c r="X43" s="1"/>
      <c r="Y43" s="1"/>
      <c r="Z43" s="1"/>
      <c r="AA43" s="1"/>
      <c r="AB43" s="1"/>
    </row>
    <row r="44" spans="1:30" ht="17.25" x14ac:dyDescent="0.4">
      <c r="A44" t="s">
        <v>212</v>
      </c>
      <c r="C44" s="60">
        <f t="shared" ref="C44:K44" si="38">EOMONTH(D44,-12)</f>
        <v>36891</v>
      </c>
      <c r="D44" s="60">
        <f t="shared" si="38"/>
        <v>37256</v>
      </c>
      <c r="E44" s="60">
        <f t="shared" si="38"/>
        <v>37621</v>
      </c>
      <c r="F44" s="60">
        <f t="shared" si="38"/>
        <v>37986</v>
      </c>
      <c r="G44" s="60">
        <f t="shared" si="38"/>
        <v>38352</v>
      </c>
      <c r="H44" s="60">
        <f t="shared" si="38"/>
        <v>38717</v>
      </c>
      <c r="I44" s="60">
        <f t="shared" si="38"/>
        <v>39082</v>
      </c>
      <c r="J44" s="60">
        <f t="shared" si="38"/>
        <v>39447</v>
      </c>
      <c r="K44" s="60">
        <f t="shared" si="38"/>
        <v>39813</v>
      </c>
      <c r="L44" s="61">
        <v>40178</v>
      </c>
      <c r="M44" s="61">
        <v>40178</v>
      </c>
      <c r="N44" s="61"/>
      <c r="O44" s="61"/>
      <c r="P44" s="61"/>
      <c r="Q44" s="61"/>
      <c r="R44" s="61"/>
      <c r="S44" s="61"/>
      <c r="T44" s="61"/>
      <c r="U44" s="61"/>
      <c r="V44" s="18"/>
      <c r="W44" s="1"/>
      <c r="X44" s="1"/>
      <c r="Y44" s="1"/>
      <c r="Z44" s="1"/>
      <c r="AA44" s="1"/>
      <c r="AB44" s="1"/>
    </row>
    <row r="45" spans="1:30" x14ac:dyDescent="0.25">
      <c r="B45" s="28" t="s">
        <v>153</v>
      </c>
      <c r="C45" s="34"/>
      <c r="D45" s="34"/>
      <c r="E45" s="34"/>
      <c r="F45" s="34"/>
      <c r="G45" s="34"/>
      <c r="H45" s="34">
        <v>1192</v>
      </c>
      <c r="I45" s="34"/>
      <c r="J45" s="34"/>
      <c r="K45" s="34"/>
      <c r="L45" s="34"/>
      <c r="M45" s="34"/>
      <c r="N45" s="34"/>
      <c r="O45" s="34"/>
      <c r="P45" s="34"/>
      <c r="Q45" s="34"/>
      <c r="R45" s="34"/>
      <c r="S45" s="34"/>
      <c r="T45" s="34"/>
      <c r="U45" s="34"/>
    </row>
    <row r="46" spans="1:30" x14ac:dyDescent="0.25">
      <c r="B46" s="28" t="s">
        <v>204</v>
      </c>
      <c r="C46" s="34"/>
      <c r="D46" s="34"/>
      <c r="E46" s="34"/>
      <c r="F46" s="34"/>
      <c r="G46" s="34"/>
      <c r="H46" s="34">
        <v>1101</v>
      </c>
      <c r="I46" s="34"/>
      <c r="J46" s="34"/>
      <c r="K46" s="34"/>
      <c r="L46" s="34"/>
      <c r="M46" s="34"/>
      <c r="N46" s="34"/>
      <c r="O46" s="34"/>
      <c r="P46" s="34"/>
      <c r="Q46" s="34"/>
      <c r="R46" s="34"/>
      <c r="S46" s="34"/>
      <c r="T46" s="34"/>
      <c r="U46" s="34"/>
    </row>
    <row r="47" spans="1:30" x14ac:dyDescent="0.25">
      <c r="B47" s="28" t="s">
        <v>178</v>
      </c>
      <c r="C47">
        <f t="shared" ref="C47:L47" si="39">+C46-C45</f>
        <v>0</v>
      </c>
      <c r="D47">
        <f t="shared" si="39"/>
        <v>0</v>
      </c>
      <c r="E47">
        <f t="shared" si="39"/>
        <v>0</v>
      </c>
      <c r="F47">
        <f t="shared" si="39"/>
        <v>0</v>
      </c>
      <c r="G47">
        <f t="shared" si="39"/>
        <v>0</v>
      </c>
      <c r="H47" s="46">
        <f t="shared" si="39"/>
        <v>-91</v>
      </c>
      <c r="I47" s="46">
        <f t="shared" si="39"/>
        <v>0</v>
      </c>
      <c r="J47" s="46">
        <f t="shared" si="39"/>
        <v>0</v>
      </c>
      <c r="K47" s="46">
        <f t="shared" si="39"/>
        <v>0</v>
      </c>
      <c r="L47" s="46">
        <f t="shared" si="39"/>
        <v>0</v>
      </c>
      <c r="M47" s="46">
        <f t="shared" ref="M47" si="40">+M46-M45</f>
        <v>0</v>
      </c>
      <c r="N47" s="46"/>
      <c r="O47" s="46"/>
      <c r="P47" s="46"/>
      <c r="Q47" s="46"/>
      <c r="R47" s="46"/>
      <c r="S47" s="46"/>
      <c r="T47" s="46"/>
      <c r="U47" s="46"/>
      <c r="V47" s="21">
        <f t="shared" ref="V47:AB47" si="41">ROUND(K47/$L$73,2)</f>
        <v>0</v>
      </c>
      <c r="W47" s="21">
        <f t="shared" si="41"/>
        <v>0</v>
      </c>
      <c r="X47" s="21">
        <f t="shared" si="41"/>
        <v>0</v>
      </c>
      <c r="Y47" s="21">
        <f t="shared" si="41"/>
        <v>0</v>
      </c>
      <c r="Z47" s="21">
        <f t="shared" si="41"/>
        <v>0</v>
      </c>
      <c r="AA47" s="21">
        <f t="shared" si="41"/>
        <v>0</v>
      </c>
      <c r="AB47" s="21">
        <f t="shared" si="41"/>
        <v>0</v>
      </c>
    </row>
    <row r="48" spans="1:30" x14ac:dyDescent="0.25">
      <c r="A48" s="3"/>
      <c r="B48" t="s">
        <v>154</v>
      </c>
      <c r="C48" s="8" t="str">
        <f>IF(ABS(C46)=0,"",+C45/C46)</f>
        <v/>
      </c>
      <c r="D48" s="8" t="str">
        <f t="shared" ref="D48:L48" si="42">IF(ABS(D46)=0,"",+D45/D46)</f>
        <v/>
      </c>
      <c r="E48" s="8" t="str">
        <f t="shared" si="42"/>
        <v/>
      </c>
      <c r="F48" s="8" t="str">
        <f t="shared" si="42"/>
        <v/>
      </c>
      <c r="G48" s="8" t="str">
        <f t="shared" si="42"/>
        <v/>
      </c>
      <c r="H48" s="8">
        <f t="shared" si="42"/>
        <v>1.0826521344232516</v>
      </c>
      <c r="I48" s="8" t="str">
        <f t="shared" si="42"/>
        <v/>
      </c>
      <c r="J48" s="8" t="str">
        <f t="shared" si="42"/>
        <v/>
      </c>
      <c r="K48" s="8" t="str">
        <f t="shared" si="42"/>
        <v/>
      </c>
      <c r="L48" s="8" t="str">
        <f t="shared" si="42"/>
        <v/>
      </c>
      <c r="M48" s="8" t="str">
        <f t="shared" ref="M48" si="43">IF(ABS(M46)=0,"",+M45/M46)</f>
        <v/>
      </c>
      <c r="N48" s="8"/>
      <c r="O48" s="8"/>
      <c r="P48" s="8"/>
      <c r="Q48" s="8"/>
      <c r="R48" s="8"/>
      <c r="S48" s="8"/>
      <c r="T48" s="8"/>
      <c r="U48" s="8"/>
      <c r="V48" s="10"/>
      <c r="W48" s="10"/>
      <c r="X48" s="10"/>
      <c r="Y48" s="10"/>
      <c r="Z48" s="10"/>
      <c r="AA48" s="10"/>
      <c r="AB48" s="10"/>
    </row>
    <row r="49" spans="1:28" x14ac:dyDescent="0.25">
      <c r="A49" t="s">
        <v>172</v>
      </c>
      <c r="H49" s="46"/>
      <c r="I49" s="46"/>
      <c r="J49" s="46"/>
      <c r="K49" s="46"/>
      <c r="L49" s="46"/>
      <c r="M49" s="46"/>
      <c r="N49" s="46"/>
      <c r="O49" s="46"/>
      <c r="P49" s="46"/>
      <c r="Q49" s="46"/>
      <c r="R49" s="46"/>
      <c r="S49" s="46"/>
      <c r="T49" s="46"/>
      <c r="U49" s="46"/>
    </row>
    <row r="50" spans="1:28" ht="17.25" x14ac:dyDescent="0.4">
      <c r="A50" t="s">
        <v>212</v>
      </c>
      <c r="C50" s="60">
        <f t="shared" ref="C50:K50" si="44">EOMONTH(D50,-12)</f>
        <v>36891</v>
      </c>
      <c r="D50" s="60">
        <f t="shared" si="44"/>
        <v>37256</v>
      </c>
      <c r="E50" s="60">
        <f t="shared" si="44"/>
        <v>37621</v>
      </c>
      <c r="F50" s="60">
        <f t="shared" si="44"/>
        <v>37986</v>
      </c>
      <c r="G50" s="60">
        <f t="shared" si="44"/>
        <v>38352</v>
      </c>
      <c r="H50" s="60">
        <f t="shared" si="44"/>
        <v>38717</v>
      </c>
      <c r="I50" s="60">
        <f t="shared" si="44"/>
        <v>39082</v>
      </c>
      <c r="J50" s="60">
        <f t="shared" si="44"/>
        <v>39447</v>
      </c>
      <c r="K50" s="60">
        <f t="shared" si="44"/>
        <v>39813</v>
      </c>
      <c r="L50" s="61">
        <v>40178</v>
      </c>
      <c r="M50" s="61">
        <v>40178</v>
      </c>
      <c r="N50" s="61"/>
      <c r="O50" s="61"/>
      <c r="P50" s="61"/>
      <c r="Q50" s="61"/>
      <c r="R50" s="61"/>
      <c r="S50" s="61"/>
      <c r="T50" s="61"/>
      <c r="U50" s="61"/>
      <c r="V50" s="18"/>
      <c r="W50" s="1"/>
      <c r="X50" s="1"/>
      <c r="Y50" s="1"/>
      <c r="Z50" s="1"/>
      <c r="AA50" s="1"/>
      <c r="AB50" s="1"/>
    </row>
    <row r="51" spans="1:28" x14ac:dyDescent="0.25">
      <c r="B51" s="28" t="s">
        <v>153</v>
      </c>
      <c r="C51" s="34">
        <v>0</v>
      </c>
      <c r="D51" s="34">
        <f>C51*1.05</f>
        <v>0</v>
      </c>
      <c r="E51" s="34">
        <f>D51*1.05</f>
        <v>0</v>
      </c>
      <c r="F51" s="34">
        <f>E51*1.05</f>
        <v>0</v>
      </c>
      <c r="G51" s="34">
        <f>F51*1.05</f>
        <v>0</v>
      </c>
      <c r="H51" s="34">
        <v>0</v>
      </c>
      <c r="I51" s="34">
        <v>0</v>
      </c>
      <c r="J51" s="34"/>
      <c r="K51" s="34"/>
      <c r="L51" s="34"/>
      <c r="M51" s="34"/>
      <c r="N51" s="34"/>
      <c r="O51" s="34"/>
      <c r="P51" s="34"/>
      <c r="Q51" s="34"/>
      <c r="R51" s="34"/>
      <c r="S51" s="34"/>
      <c r="T51" s="34"/>
      <c r="U51" s="34"/>
    </row>
    <row r="52" spans="1:28" x14ac:dyDescent="0.25">
      <c r="B52" s="28" t="s">
        <v>204</v>
      </c>
      <c r="C52" s="34"/>
      <c r="D52" s="34"/>
      <c r="E52" s="34"/>
      <c r="F52" s="34"/>
      <c r="G52" s="34"/>
      <c r="H52" s="34">
        <v>1005</v>
      </c>
      <c r="I52" s="34"/>
      <c r="J52" s="34"/>
      <c r="K52" s="34"/>
      <c r="L52" s="34"/>
      <c r="M52" s="34"/>
      <c r="N52" s="34"/>
      <c r="O52" s="34"/>
      <c r="P52" s="34"/>
      <c r="Q52" s="34"/>
      <c r="R52" s="34"/>
      <c r="S52" s="34"/>
      <c r="T52" s="34"/>
      <c r="U52" s="34"/>
    </row>
    <row r="53" spans="1:28" x14ac:dyDescent="0.25">
      <c r="B53" s="28" t="s">
        <v>160</v>
      </c>
      <c r="C53" s="46"/>
      <c r="D53" s="46"/>
      <c r="E53" s="46"/>
      <c r="F53" s="46"/>
      <c r="G53" s="46"/>
      <c r="H53" s="47">
        <f t="shared" ref="H53:M53" si="45">+H52-H51</f>
        <v>1005</v>
      </c>
      <c r="I53" s="47">
        <f t="shared" si="45"/>
        <v>0</v>
      </c>
      <c r="J53" s="47">
        <f t="shared" si="45"/>
        <v>0</v>
      </c>
      <c r="K53" s="47">
        <f t="shared" si="45"/>
        <v>0</v>
      </c>
      <c r="L53" s="47">
        <f t="shared" si="45"/>
        <v>0</v>
      </c>
      <c r="M53" s="47">
        <f t="shared" si="45"/>
        <v>0</v>
      </c>
      <c r="N53" s="47"/>
      <c r="O53" s="47"/>
      <c r="P53" s="47"/>
      <c r="Q53" s="47"/>
      <c r="R53" s="47"/>
      <c r="S53" s="47"/>
      <c r="T53" s="47"/>
      <c r="U53" s="47"/>
      <c r="V53" s="21">
        <f t="shared" ref="V53:AB53" si="46">ROUND(K53/$L$73,2)</f>
        <v>0</v>
      </c>
      <c r="W53" s="21">
        <f t="shared" si="46"/>
        <v>0</v>
      </c>
      <c r="X53" s="21">
        <f t="shared" si="46"/>
        <v>0</v>
      </c>
      <c r="Y53" s="21">
        <f t="shared" si="46"/>
        <v>0</v>
      </c>
      <c r="Z53" s="21">
        <f t="shared" si="46"/>
        <v>0</v>
      </c>
      <c r="AA53" s="21">
        <f t="shared" si="46"/>
        <v>0</v>
      </c>
      <c r="AB53" s="21">
        <f t="shared" si="46"/>
        <v>0</v>
      </c>
    </row>
    <row r="54" spans="1:28" x14ac:dyDescent="0.25">
      <c r="A54" s="3"/>
      <c r="B54" t="s">
        <v>154</v>
      </c>
      <c r="C54" s="8" t="str">
        <f>IF(ABS(C52)=0,"",+C51/C52)</f>
        <v/>
      </c>
      <c r="D54" s="8" t="str">
        <f t="shared" ref="D54:K54" si="47">IF(ABS(D52)=0,"",+D51/D52)</f>
        <v/>
      </c>
      <c r="E54" s="8" t="str">
        <f t="shared" si="47"/>
        <v/>
      </c>
      <c r="F54" s="8" t="str">
        <f t="shared" si="47"/>
        <v/>
      </c>
      <c r="G54" s="8" t="str">
        <f t="shared" si="47"/>
        <v/>
      </c>
      <c r="H54" s="8">
        <f t="shared" si="47"/>
        <v>0</v>
      </c>
      <c r="I54" s="8" t="str">
        <f t="shared" si="47"/>
        <v/>
      </c>
      <c r="J54" s="8" t="str">
        <f t="shared" si="47"/>
        <v/>
      </c>
      <c r="K54" s="8" t="str">
        <f t="shared" si="47"/>
        <v/>
      </c>
      <c r="L54" s="8" t="str">
        <f>IF(ABS(L52)=0,"",+L51/L52)</f>
        <v/>
      </c>
      <c r="M54" s="8" t="str">
        <f>IF(ABS(M52)=0,"",+M51/M52)</f>
        <v/>
      </c>
      <c r="N54" s="8"/>
      <c r="O54" s="8"/>
      <c r="P54" s="8"/>
      <c r="Q54" s="8"/>
      <c r="R54" s="8"/>
      <c r="S54" s="8"/>
      <c r="T54" s="8"/>
      <c r="U54" s="8"/>
      <c r="V54" s="10"/>
      <c r="W54" s="10"/>
      <c r="X54" s="10"/>
      <c r="Y54" s="10"/>
      <c r="Z54" s="10"/>
      <c r="AA54" s="10"/>
      <c r="AB54" s="10"/>
    </row>
    <row r="55" spans="1:28" x14ac:dyDescent="0.25">
      <c r="A55" s="11" t="s">
        <v>173</v>
      </c>
      <c r="H55" s="46"/>
      <c r="I55" s="46"/>
      <c r="J55" s="46"/>
      <c r="K55" s="46"/>
      <c r="L55" s="46"/>
      <c r="M55" s="46"/>
      <c r="N55" s="46"/>
      <c r="O55" s="46"/>
      <c r="P55" s="46"/>
      <c r="Q55" s="46"/>
      <c r="R55" s="46"/>
      <c r="S55" s="46"/>
      <c r="T55" s="46"/>
      <c r="U55" s="46"/>
    </row>
    <row r="56" spans="1:28" x14ac:dyDescent="0.25">
      <c r="B56" s="28" t="s">
        <v>153</v>
      </c>
      <c r="C56" s="35">
        <f t="shared" ref="C56:L56" si="48">+C45+C51</f>
        <v>0</v>
      </c>
      <c r="D56" s="35">
        <f t="shared" si="48"/>
        <v>0</v>
      </c>
      <c r="E56" s="35">
        <f t="shared" si="48"/>
        <v>0</v>
      </c>
      <c r="F56" s="35">
        <f t="shared" si="48"/>
        <v>0</v>
      </c>
      <c r="G56" s="35">
        <f t="shared" si="48"/>
        <v>0</v>
      </c>
      <c r="H56" s="56">
        <f t="shared" si="48"/>
        <v>1192</v>
      </c>
      <c r="I56" s="56">
        <f t="shared" si="48"/>
        <v>0</v>
      </c>
      <c r="J56" s="56">
        <f t="shared" si="48"/>
        <v>0</v>
      </c>
      <c r="K56" s="56">
        <f t="shared" si="48"/>
        <v>0</v>
      </c>
      <c r="L56" s="56">
        <f t="shared" si="48"/>
        <v>0</v>
      </c>
      <c r="M56" s="56">
        <f t="shared" ref="M56" si="49">+M45+M51</f>
        <v>0</v>
      </c>
      <c r="N56" s="56"/>
      <c r="O56" s="56"/>
      <c r="P56" s="56"/>
      <c r="Q56" s="56"/>
      <c r="R56" s="56"/>
      <c r="S56" s="56"/>
      <c r="T56" s="56"/>
      <c r="U56" s="56"/>
    </row>
    <row r="57" spans="1:28" x14ac:dyDescent="0.25">
      <c r="B57" s="28" t="s">
        <v>204</v>
      </c>
      <c r="C57" s="35">
        <f t="shared" ref="C57:L57" si="50">+C46+C52</f>
        <v>0</v>
      </c>
      <c r="D57" s="35">
        <f t="shared" si="50"/>
        <v>0</v>
      </c>
      <c r="E57" s="35">
        <f t="shared" si="50"/>
        <v>0</v>
      </c>
      <c r="F57" s="35">
        <f t="shared" si="50"/>
        <v>0</v>
      </c>
      <c r="G57" s="35">
        <f t="shared" si="50"/>
        <v>0</v>
      </c>
      <c r="H57" s="56">
        <f t="shared" si="50"/>
        <v>2106</v>
      </c>
      <c r="I57" s="56">
        <f t="shared" si="50"/>
        <v>0</v>
      </c>
      <c r="J57" s="56">
        <f t="shared" si="50"/>
        <v>0</v>
      </c>
      <c r="K57" s="56">
        <f t="shared" si="50"/>
        <v>0</v>
      </c>
      <c r="L57" s="56">
        <f t="shared" si="50"/>
        <v>0</v>
      </c>
      <c r="M57" s="56">
        <f t="shared" ref="M57" si="51">+M46+M52</f>
        <v>0</v>
      </c>
      <c r="N57" s="56"/>
      <c r="O57" s="56"/>
      <c r="P57" s="56"/>
      <c r="Q57" s="56"/>
      <c r="R57" s="56"/>
      <c r="S57" s="56"/>
      <c r="T57" s="56"/>
      <c r="U57" s="56"/>
    </row>
    <row r="58" spans="1:28" x14ac:dyDescent="0.25">
      <c r="B58" s="28" t="s">
        <v>160</v>
      </c>
      <c r="C58">
        <f t="shared" ref="C58:L58" si="52">+C57-C56</f>
        <v>0</v>
      </c>
      <c r="D58">
        <f t="shared" si="52"/>
        <v>0</v>
      </c>
      <c r="E58">
        <f t="shared" si="52"/>
        <v>0</v>
      </c>
      <c r="F58">
        <f t="shared" si="52"/>
        <v>0</v>
      </c>
      <c r="G58">
        <f t="shared" si="52"/>
        <v>0</v>
      </c>
      <c r="H58" s="46">
        <f t="shared" si="52"/>
        <v>914</v>
      </c>
      <c r="I58" s="46">
        <f t="shared" si="52"/>
        <v>0</v>
      </c>
      <c r="J58" s="46">
        <f t="shared" si="52"/>
        <v>0</v>
      </c>
      <c r="K58" s="46">
        <f t="shared" si="52"/>
        <v>0</v>
      </c>
      <c r="L58" s="46">
        <f t="shared" si="52"/>
        <v>0</v>
      </c>
      <c r="M58" s="46">
        <f t="shared" ref="M58" si="53">+M57-M56</f>
        <v>0</v>
      </c>
      <c r="N58" s="46"/>
      <c r="O58" s="46"/>
      <c r="P58" s="46"/>
      <c r="Q58" s="46"/>
      <c r="R58" s="46"/>
      <c r="S58" s="46"/>
      <c r="T58" s="46"/>
      <c r="U58" s="46"/>
      <c r="V58" s="21">
        <f t="shared" ref="V58:AB58" si="54">ROUND(K58/$L$73,2)</f>
        <v>0</v>
      </c>
      <c r="W58" s="21">
        <f t="shared" si="54"/>
        <v>0</v>
      </c>
      <c r="X58" s="21">
        <f t="shared" si="54"/>
        <v>0</v>
      </c>
      <c r="Y58" s="21">
        <f t="shared" si="54"/>
        <v>0</v>
      </c>
      <c r="Z58" s="21">
        <f t="shared" si="54"/>
        <v>0</v>
      </c>
      <c r="AA58" s="21">
        <f t="shared" si="54"/>
        <v>0</v>
      </c>
      <c r="AB58" s="21">
        <f t="shared" si="54"/>
        <v>0</v>
      </c>
    </row>
    <row r="59" spans="1:28" x14ac:dyDescent="0.25">
      <c r="B59" t="s">
        <v>154</v>
      </c>
      <c r="C59" s="8" t="str">
        <f>IF(ABS(C57)=0,"",+C56/C57)</f>
        <v/>
      </c>
      <c r="D59" s="8" t="str">
        <f t="shared" ref="D59:K59" si="55">IF(ABS(D57)=0,"",+D56/D57)</f>
        <v/>
      </c>
      <c r="E59" s="8" t="str">
        <f t="shared" si="55"/>
        <v/>
      </c>
      <c r="F59" s="8" t="str">
        <f t="shared" si="55"/>
        <v/>
      </c>
      <c r="G59" s="8" t="str">
        <f t="shared" si="55"/>
        <v/>
      </c>
      <c r="H59" s="8">
        <f t="shared" si="55"/>
        <v>0.56600189933523271</v>
      </c>
      <c r="I59" s="8" t="str">
        <f t="shared" si="55"/>
        <v/>
      </c>
      <c r="J59" s="8" t="str">
        <f t="shared" si="55"/>
        <v/>
      </c>
      <c r="K59" s="8" t="str">
        <f t="shared" si="55"/>
        <v/>
      </c>
      <c r="L59" s="8" t="str">
        <f>IF(ABS(L57)=0,"",+L56/L57)</f>
        <v/>
      </c>
      <c r="M59" s="8" t="str">
        <f>IF(ABS(M57)=0,"",+M56/M57)</f>
        <v/>
      </c>
      <c r="N59" s="8"/>
      <c r="O59" s="8"/>
      <c r="P59" s="8"/>
      <c r="Q59" s="8"/>
      <c r="R59" s="8"/>
      <c r="S59" s="8"/>
      <c r="T59" s="8"/>
      <c r="U59" s="8"/>
      <c r="V59" s="10"/>
      <c r="W59" s="10"/>
      <c r="X59" s="10"/>
      <c r="Y59" s="10"/>
      <c r="Z59" s="10"/>
      <c r="AA59" s="10"/>
      <c r="AB59" s="10"/>
    </row>
    <row r="60" spans="1:28" x14ac:dyDescent="0.25">
      <c r="H60" s="46"/>
      <c r="I60" s="46"/>
      <c r="J60" s="46"/>
      <c r="K60" s="46"/>
      <c r="L60" s="46"/>
      <c r="M60" s="46"/>
      <c r="N60" s="46"/>
      <c r="O60" s="46"/>
      <c r="P60" s="46"/>
      <c r="Q60" s="46"/>
      <c r="R60" s="46"/>
      <c r="S60" s="46"/>
      <c r="T60" s="46"/>
      <c r="U60" s="46"/>
    </row>
    <row r="61" spans="1:28" x14ac:dyDescent="0.25">
      <c r="A61" s="26"/>
      <c r="B61" s="46"/>
      <c r="C61" s="47"/>
      <c r="D61" s="47"/>
      <c r="E61" s="47"/>
      <c r="F61" s="47"/>
      <c r="G61" s="47"/>
      <c r="H61" s="47"/>
      <c r="I61" s="47"/>
      <c r="J61" s="47"/>
      <c r="K61" s="47"/>
      <c r="L61" s="47"/>
      <c r="M61" s="47"/>
      <c r="N61" s="47"/>
      <c r="O61" s="47"/>
      <c r="P61" s="47"/>
      <c r="Q61" s="47"/>
      <c r="R61" s="47"/>
      <c r="S61" s="47"/>
      <c r="T61" s="47"/>
      <c r="U61" s="47"/>
      <c r="V61" s="46"/>
    </row>
    <row r="62" spans="1:28" x14ac:dyDescent="0.25">
      <c r="A62" s="29" t="s">
        <v>159</v>
      </c>
      <c r="B62" s="26"/>
      <c r="H62" s="46"/>
      <c r="I62" s="46"/>
      <c r="J62" s="46"/>
      <c r="K62" s="46"/>
      <c r="L62" s="46"/>
      <c r="M62" s="46"/>
      <c r="N62" s="46"/>
      <c r="O62" s="46"/>
      <c r="P62" s="46"/>
      <c r="Q62" s="46"/>
      <c r="R62" s="46"/>
      <c r="S62" s="46"/>
      <c r="T62" s="46"/>
      <c r="U62" s="46"/>
    </row>
    <row r="63" spans="1:28" x14ac:dyDescent="0.25">
      <c r="A63" s="37" t="s">
        <v>210</v>
      </c>
      <c r="B63" s="26"/>
      <c r="C63" s="34"/>
      <c r="D63" s="34"/>
      <c r="E63" s="34"/>
      <c r="F63" s="34"/>
      <c r="G63" s="34"/>
      <c r="H63" s="34"/>
      <c r="I63" s="34"/>
      <c r="J63" s="34"/>
      <c r="K63" s="34"/>
      <c r="L63" s="34"/>
      <c r="M63" s="34"/>
      <c r="N63" s="34"/>
      <c r="O63" s="34"/>
      <c r="P63" s="34"/>
      <c r="Q63" s="34"/>
      <c r="R63" s="34"/>
      <c r="S63" s="34"/>
      <c r="T63" s="34"/>
      <c r="U63" s="34"/>
    </row>
    <row r="64" spans="1:28" x14ac:dyDescent="0.25">
      <c r="A64" s="37" t="s">
        <v>179</v>
      </c>
      <c r="B64" s="26"/>
      <c r="C64" s="34"/>
      <c r="D64" s="34"/>
      <c r="E64" s="34"/>
      <c r="F64" s="34"/>
      <c r="G64" s="34"/>
      <c r="H64" s="34">
        <v>0</v>
      </c>
      <c r="I64" s="34">
        <v>0</v>
      </c>
      <c r="J64" s="34">
        <v>0</v>
      </c>
      <c r="K64" s="34">
        <v>0</v>
      </c>
      <c r="L64" s="34">
        <v>0</v>
      </c>
      <c r="M64" s="34">
        <v>0</v>
      </c>
      <c r="N64" s="34"/>
      <c r="O64" s="34"/>
      <c r="P64" s="34"/>
      <c r="Q64" s="34"/>
      <c r="R64" s="34"/>
      <c r="S64" s="34"/>
      <c r="T64" s="34"/>
      <c r="U64" s="34"/>
    </row>
    <row r="65" spans="1:30" x14ac:dyDescent="0.25">
      <c r="A65" s="37" t="s">
        <v>180</v>
      </c>
      <c r="B65" s="26"/>
      <c r="C65" s="34"/>
      <c r="D65" s="34"/>
      <c r="E65" s="34"/>
      <c r="F65" s="34"/>
      <c r="G65" s="34"/>
      <c r="H65" s="34"/>
      <c r="I65" s="34"/>
      <c r="J65" s="34"/>
      <c r="K65" s="34"/>
      <c r="L65" s="34"/>
      <c r="M65" s="34"/>
      <c r="N65" s="34"/>
      <c r="O65" s="34"/>
      <c r="P65" s="34"/>
      <c r="Q65" s="34"/>
      <c r="R65" s="34">
        <v>79373.58</v>
      </c>
      <c r="S65" s="34">
        <v>74412</v>
      </c>
      <c r="T65" s="76">
        <v>69452</v>
      </c>
      <c r="U65" s="76">
        <v>59530</v>
      </c>
      <c r="AA65" s="21">
        <f>ROUND(R65/$N$73,2)</f>
        <v>240.53</v>
      </c>
      <c r="AB65" s="21">
        <f>ROUND(S65/$N$73,2)</f>
        <v>225.49</v>
      </c>
      <c r="AC65" s="21">
        <f>ROUND(T65/$N$73,2)</f>
        <v>210.46</v>
      </c>
      <c r="AD65" s="21">
        <f>ROUND(U65/$N$73,2)</f>
        <v>180.39</v>
      </c>
    </row>
    <row r="66" spans="1:30" x14ac:dyDescent="0.25">
      <c r="A66" s="30" t="s">
        <v>161</v>
      </c>
      <c r="B66" s="27"/>
      <c r="C66" s="12">
        <f t="shared" ref="C66:L66" si="56">SUM(C62:C65)</f>
        <v>0</v>
      </c>
      <c r="D66" s="12">
        <f t="shared" si="56"/>
        <v>0</v>
      </c>
      <c r="E66" s="12">
        <f t="shared" si="56"/>
        <v>0</v>
      </c>
      <c r="F66" s="12">
        <f t="shared" si="56"/>
        <v>0</v>
      </c>
      <c r="G66" s="12">
        <f t="shared" si="56"/>
        <v>0</v>
      </c>
      <c r="H66" s="57">
        <f t="shared" si="56"/>
        <v>0</v>
      </c>
      <c r="I66" s="57">
        <f t="shared" si="56"/>
        <v>0</v>
      </c>
      <c r="J66" s="57">
        <f t="shared" si="56"/>
        <v>0</v>
      </c>
      <c r="K66" s="57">
        <f t="shared" si="56"/>
        <v>0</v>
      </c>
      <c r="L66" s="57">
        <f t="shared" si="56"/>
        <v>0</v>
      </c>
      <c r="M66" s="57">
        <f t="shared" ref="M66" si="57">SUM(M62:M65)</f>
        <v>0</v>
      </c>
      <c r="N66" s="75"/>
      <c r="O66" s="75"/>
      <c r="P66" s="75"/>
      <c r="Q66" s="75"/>
      <c r="R66" s="75"/>
      <c r="S66" s="75"/>
      <c r="T66" s="75"/>
      <c r="U66" s="75"/>
      <c r="V66" s="21">
        <f t="shared" ref="V66:V71" si="58">ROUND(K66/$L$73,2)</f>
        <v>0</v>
      </c>
      <c r="W66" s="21">
        <f t="shared" ref="W66:AB71" si="59">ROUND(L66/$L$73,2)</f>
        <v>0</v>
      </c>
      <c r="X66" s="21">
        <f t="shared" si="59"/>
        <v>0</v>
      </c>
      <c r="Y66" s="21">
        <f t="shared" si="59"/>
        <v>0</v>
      </c>
      <c r="Z66" s="21">
        <f t="shared" si="59"/>
        <v>0</v>
      </c>
      <c r="AA66" s="21">
        <f t="shared" si="59"/>
        <v>0</v>
      </c>
      <c r="AB66" s="21">
        <f t="shared" si="59"/>
        <v>0</v>
      </c>
    </row>
    <row r="67" spans="1:30" x14ac:dyDescent="0.25">
      <c r="A67" s="26" t="s">
        <v>156</v>
      </c>
      <c r="B67" s="26"/>
      <c r="C67" s="36"/>
      <c r="D67" s="34"/>
      <c r="E67" s="34"/>
      <c r="F67" s="34"/>
      <c r="G67" s="34"/>
      <c r="H67" s="34"/>
      <c r="I67" s="34"/>
      <c r="J67" s="34"/>
      <c r="K67" s="34"/>
      <c r="L67" s="34"/>
      <c r="M67" s="34"/>
      <c r="N67" s="34"/>
      <c r="O67" s="34"/>
      <c r="P67" s="34"/>
      <c r="Q67" s="34"/>
      <c r="R67" s="34"/>
      <c r="S67" s="34"/>
      <c r="T67" s="34"/>
      <c r="U67" s="34"/>
      <c r="V67" s="21">
        <f t="shared" si="58"/>
        <v>0</v>
      </c>
      <c r="W67" s="21">
        <f t="shared" si="59"/>
        <v>0</v>
      </c>
      <c r="X67" s="21">
        <f t="shared" si="59"/>
        <v>0</v>
      </c>
      <c r="Y67" s="21">
        <f t="shared" si="59"/>
        <v>0</v>
      </c>
      <c r="Z67" s="21">
        <f t="shared" si="59"/>
        <v>0</v>
      </c>
      <c r="AA67" s="21">
        <f t="shared" si="59"/>
        <v>0</v>
      </c>
      <c r="AB67" s="21">
        <f t="shared" si="59"/>
        <v>0</v>
      </c>
    </row>
    <row r="68" spans="1:30" x14ac:dyDescent="0.25">
      <c r="A68" s="26" t="s">
        <v>155</v>
      </c>
      <c r="B68" s="26"/>
      <c r="C68" s="36"/>
      <c r="D68" s="34"/>
      <c r="E68" s="34"/>
      <c r="F68" s="34"/>
      <c r="G68" s="34"/>
      <c r="H68" s="34">
        <v>0</v>
      </c>
      <c r="I68" s="34">
        <v>0</v>
      </c>
      <c r="J68" s="34"/>
      <c r="K68" s="34"/>
      <c r="L68" s="34"/>
      <c r="M68" s="34"/>
      <c r="N68" s="34"/>
      <c r="O68" s="34"/>
      <c r="P68" s="34"/>
      <c r="Q68" s="34"/>
      <c r="R68" s="34"/>
      <c r="S68" s="34"/>
      <c r="T68" s="34"/>
      <c r="U68" s="34"/>
      <c r="V68" s="21">
        <f t="shared" si="58"/>
        <v>0</v>
      </c>
      <c r="W68" s="21">
        <f t="shared" si="59"/>
        <v>0</v>
      </c>
      <c r="X68" s="21">
        <f t="shared" si="59"/>
        <v>0</v>
      </c>
      <c r="Y68" s="21">
        <f t="shared" si="59"/>
        <v>0</v>
      </c>
      <c r="Z68" s="21">
        <f t="shared" si="59"/>
        <v>0</v>
      </c>
      <c r="AA68" s="21">
        <f t="shared" si="59"/>
        <v>0</v>
      </c>
      <c r="AB68" s="21">
        <f t="shared" si="59"/>
        <v>0</v>
      </c>
    </row>
    <row r="69" spans="1:30" x14ac:dyDescent="0.25">
      <c r="A69" s="26" t="s">
        <v>157</v>
      </c>
      <c r="B69" s="26"/>
      <c r="C69" s="36"/>
      <c r="D69" s="34"/>
      <c r="E69" s="34"/>
      <c r="F69" s="34"/>
      <c r="G69" s="34"/>
      <c r="H69" s="34"/>
      <c r="I69" s="34"/>
      <c r="J69" s="34"/>
      <c r="K69" s="34"/>
      <c r="L69" s="34"/>
      <c r="M69" s="34"/>
      <c r="N69" s="34"/>
      <c r="O69" s="34"/>
      <c r="P69" s="34"/>
      <c r="Q69" s="34"/>
      <c r="R69" s="34"/>
      <c r="S69" s="34"/>
      <c r="T69" s="34"/>
      <c r="U69" s="34"/>
      <c r="V69" s="21">
        <f t="shared" si="58"/>
        <v>0</v>
      </c>
      <c r="W69" s="21">
        <f t="shared" si="59"/>
        <v>0</v>
      </c>
      <c r="X69" s="21">
        <f t="shared" si="59"/>
        <v>0</v>
      </c>
      <c r="Y69" s="21">
        <f t="shared" si="59"/>
        <v>0</v>
      </c>
      <c r="Z69" s="21">
        <f t="shared" si="59"/>
        <v>0</v>
      </c>
      <c r="AA69" s="21">
        <f t="shared" si="59"/>
        <v>0</v>
      </c>
      <c r="AB69" s="21">
        <f t="shared" si="59"/>
        <v>0</v>
      </c>
    </row>
    <row r="70" spans="1:30" x14ac:dyDescent="0.25">
      <c r="A70" s="26" t="s">
        <v>158</v>
      </c>
      <c r="B70" s="26"/>
      <c r="C70" s="36"/>
      <c r="D70" s="34"/>
      <c r="E70" s="34"/>
      <c r="F70" s="34"/>
      <c r="G70" s="34"/>
      <c r="H70" s="34"/>
      <c r="I70" s="34"/>
      <c r="J70" s="34"/>
      <c r="K70" s="34"/>
      <c r="L70" s="34"/>
      <c r="M70" s="34"/>
      <c r="N70" s="34"/>
      <c r="O70" s="34"/>
      <c r="P70" s="34"/>
      <c r="Q70" s="34"/>
      <c r="R70" s="34"/>
      <c r="S70" s="34"/>
      <c r="T70" s="34"/>
      <c r="U70" s="34"/>
      <c r="V70" s="21">
        <f t="shared" si="58"/>
        <v>0</v>
      </c>
      <c r="W70" s="21">
        <f t="shared" si="59"/>
        <v>0</v>
      </c>
      <c r="X70" s="21">
        <f t="shared" si="59"/>
        <v>0</v>
      </c>
      <c r="Y70" s="21">
        <f t="shared" si="59"/>
        <v>0</v>
      </c>
      <c r="Z70" s="21">
        <f t="shared" si="59"/>
        <v>0</v>
      </c>
      <c r="AA70" s="21">
        <f t="shared" si="59"/>
        <v>0</v>
      </c>
      <c r="AB70" s="21">
        <f t="shared" si="59"/>
        <v>0</v>
      </c>
    </row>
    <row r="71" spans="1:30" ht="15.75" thickBot="1" x14ac:dyDescent="0.3">
      <c r="A71" s="26"/>
      <c r="B71" s="26" t="s">
        <v>211</v>
      </c>
      <c r="C71" s="5">
        <f t="shared" ref="C71:L71" si="60">SUM(C66:C70)</f>
        <v>0</v>
      </c>
      <c r="D71" s="5">
        <f t="shared" si="60"/>
        <v>0</v>
      </c>
      <c r="E71" s="5">
        <f t="shared" si="60"/>
        <v>0</v>
      </c>
      <c r="F71" s="5">
        <f t="shared" si="60"/>
        <v>0</v>
      </c>
      <c r="G71" s="5">
        <f t="shared" si="60"/>
        <v>0</v>
      </c>
      <c r="H71" s="52">
        <f t="shared" si="60"/>
        <v>0</v>
      </c>
      <c r="I71" s="52">
        <f t="shared" si="60"/>
        <v>0</v>
      </c>
      <c r="J71" s="52">
        <f t="shared" si="60"/>
        <v>0</v>
      </c>
      <c r="K71" s="52">
        <f t="shared" si="60"/>
        <v>0</v>
      </c>
      <c r="L71" s="52">
        <f t="shared" si="60"/>
        <v>0</v>
      </c>
      <c r="M71" s="52">
        <f t="shared" ref="M71" si="61">SUM(M66:M70)</f>
        <v>0</v>
      </c>
      <c r="N71" s="75"/>
      <c r="O71" s="75"/>
      <c r="P71" s="75"/>
      <c r="Q71" s="75"/>
      <c r="R71" s="75"/>
      <c r="S71" s="75"/>
      <c r="T71" s="75"/>
      <c r="U71" s="75"/>
      <c r="V71" s="21">
        <f t="shared" si="58"/>
        <v>0</v>
      </c>
      <c r="W71" s="21">
        <f t="shared" si="59"/>
        <v>0</v>
      </c>
      <c r="X71" s="21">
        <f t="shared" si="59"/>
        <v>0</v>
      </c>
      <c r="Y71" s="21">
        <f t="shared" si="59"/>
        <v>0</v>
      </c>
      <c r="Z71" s="21">
        <f t="shared" si="59"/>
        <v>0</v>
      </c>
      <c r="AA71" s="21">
        <f t="shared" si="59"/>
        <v>0</v>
      </c>
      <c r="AB71" s="21">
        <f t="shared" si="59"/>
        <v>0</v>
      </c>
    </row>
    <row r="72" spans="1:30" ht="15.75" thickTop="1" x14ac:dyDescent="0.25"/>
    <row r="73" spans="1:30" x14ac:dyDescent="0.25">
      <c r="A73" s="20" t="s">
        <v>165</v>
      </c>
      <c r="B73" s="31"/>
      <c r="C73" s="34"/>
      <c r="D73" s="34"/>
      <c r="E73" s="34"/>
      <c r="F73" s="34"/>
      <c r="G73" s="34"/>
      <c r="H73" s="34"/>
      <c r="I73" s="34">
        <v>310</v>
      </c>
      <c r="J73" s="34">
        <v>308</v>
      </c>
      <c r="K73" s="34">
        <v>324</v>
      </c>
      <c r="L73" s="34">
        <v>330</v>
      </c>
      <c r="M73" s="34">
        <v>330</v>
      </c>
      <c r="N73" s="34">
        <v>330</v>
      </c>
      <c r="O73" s="34">
        <v>330</v>
      </c>
      <c r="P73" s="34">
        <v>330</v>
      </c>
      <c r="Q73" s="34">
        <v>330</v>
      </c>
      <c r="R73" s="34">
        <v>330</v>
      </c>
      <c r="S73" s="34">
        <v>330</v>
      </c>
      <c r="T73" s="34">
        <v>330</v>
      </c>
      <c r="U73" s="34">
        <v>330</v>
      </c>
    </row>
    <row r="75" spans="1:30" x14ac:dyDescent="0.25">
      <c r="A75" s="20" t="s">
        <v>205</v>
      </c>
    </row>
    <row r="76" spans="1:30" x14ac:dyDescent="0.25">
      <c r="A76" s="34" t="s">
        <v>240</v>
      </c>
      <c r="B76" s="49"/>
      <c r="C76" s="49"/>
      <c r="D76" s="49"/>
      <c r="E76" s="49"/>
      <c r="F76" s="49"/>
      <c r="G76" s="49"/>
      <c r="H76" s="49"/>
      <c r="I76" s="49"/>
      <c r="J76" s="49"/>
      <c r="K76" s="49"/>
      <c r="L76" s="49"/>
      <c r="M76" s="49"/>
      <c r="N76" s="49"/>
      <c r="O76" s="49"/>
      <c r="P76" s="49"/>
      <c r="Q76" s="49"/>
      <c r="R76" s="49"/>
      <c r="S76" s="49"/>
      <c r="T76" s="49"/>
      <c r="U76" s="49"/>
    </row>
    <row r="83" spans="1:22" x14ac:dyDescent="0.25">
      <c r="A83" s="24" t="s">
        <v>177</v>
      </c>
      <c r="B83" s="24"/>
      <c r="C83" s="24"/>
      <c r="D83" s="24"/>
      <c r="E83" s="24"/>
      <c r="F83" s="24"/>
      <c r="G83" s="24"/>
      <c r="H83" s="24"/>
      <c r="I83" s="24"/>
      <c r="J83" s="24"/>
      <c r="K83" s="24"/>
      <c r="L83" s="24"/>
      <c r="M83" s="24"/>
      <c r="N83" s="24"/>
      <c r="O83" s="24"/>
      <c r="P83" s="24"/>
      <c r="Q83" s="24"/>
      <c r="R83" s="24"/>
      <c r="S83" s="24"/>
      <c r="T83" s="24"/>
      <c r="U83" s="24"/>
      <c r="V83" s="24"/>
    </row>
    <row r="84" spans="1:22" ht="17.25" x14ac:dyDescent="0.4">
      <c r="A84" s="24" t="s">
        <v>175</v>
      </c>
      <c r="B84" s="38">
        <v>5</v>
      </c>
      <c r="C84" s="25">
        <f t="shared" ref="C84:L84" si="62">+C2</f>
        <v>2001</v>
      </c>
      <c r="D84" s="25">
        <f t="shared" si="62"/>
        <v>2002</v>
      </c>
      <c r="E84" s="25">
        <f t="shared" si="62"/>
        <v>2003</v>
      </c>
      <c r="F84" s="25">
        <f t="shared" si="62"/>
        <v>2004</v>
      </c>
      <c r="G84" s="25">
        <f t="shared" si="62"/>
        <v>2005</v>
      </c>
      <c r="H84" s="25">
        <f t="shared" si="62"/>
        <v>2006</v>
      </c>
      <c r="I84" s="25">
        <f t="shared" si="62"/>
        <v>2008</v>
      </c>
      <c r="J84" s="25">
        <f t="shared" si="62"/>
        <v>2009</v>
      </c>
      <c r="K84" s="25">
        <f t="shared" si="62"/>
        <v>2010</v>
      </c>
      <c r="L84" s="25">
        <f t="shared" si="62"/>
        <v>2011</v>
      </c>
      <c r="M84" s="25">
        <f>+M2</f>
        <v>2012</v>
      </c>
      <c r="N84" s="25">
        <f t="shared" ref="N84:O84" si="63">+N2</f>
        <v>2013</v>
      </c>
      <c r="O84" s="25">
        <f t="shared" si="63"/>
        <v>2014</v>
      </c>
      <c r="P84" s="25">
        <f t="shared" ref="P84:Q84" si="64">+P2</f>
        <v>2015</v>
      </c>
      <c r="Q84" s="25">
        <f t="shared" si="64"/>
        <v>2016</v>
      </c>
      <c r="R84" s="25">
        <f t="shared" ref="R84" si="65">+R2</f>
        <v>2017</v>
      </c>
      <c r="S84" s="25">
        <v>2018</v>
      </c>
      <c r="T84" s="25">
        <v>2019</v>
      </c>
      <c r="U84" s="25">
        <v>2020</v>
      </c>
      <c r="V84" s="25"/>
    </row>
    <row r="85" spans="1:22" x14ac:dyDescent="0.25">
      <c r="A85" s="24"/>
      <c r="B85" s="38" t="str">
        <f>INDEX(B7:B16,B84)</f>
        <v>ACT 51 and Metro Act (from State)</v>
      </c>
      <c r="C85" s="24">
        <f t="shared" ref="C85:V85" si="66">INDEX(C$7:C$16,$B$84)</f>
        <v>0</v>
      </c>
      <c r="D85" s="24">
        <f t="shared" si="66"/>
        <v>0</v>
      </c>
      <c r="E85" s="24">
        <f t="shared" si="66"/>
        <v>0</v>
      </c>
      <c r="F85" s="24">
        <f t="shared" si="66"/>
        <v>0</v>
      </c>
      <c r="G85" s="24">
        <f t="shared" si="66"/>
        <v>0</v>
      </c>
      <c r="H85" s="24">
        <f t="shared" si="66"/>
        <v>54478.62</v>
      </c>
      <c r="I85" s="24">
        <f t="shared" si="66"/>
        <v>45864</v>
      </c>
      <c r="J85" s="24">
        <f t="shared" si="66"/>
        <v>44610</v>
      </c>
      <c r="K85" s="24">
        <f t="shared" si="66"/>
        <v>44800</v>
      </c>
      <c r="L85" s="24">
        <f t="shared" si="66"/>
        <v>45264</v>
      </c>
      <c r="M85" s="24">
        <f t="shared" si="66"/>
        <v>46712</v>
      </c>
      <c r="N85" s="24">
        <f t="shared" si="66"/>
        <v>47663</v>
      </c>
      <c r="O85" s="24">
        <f t="shared" si="66"/>
        <v>53450</v>
      </c>
      <c r="P85" s="24">
        <f t="shared" si="66"/>
        <v>56238</v>
      </c>
      <c r="Q85" s="24">
        <f t="shared" si="66"/>
        <v>54182</v>
      </c>
      <c r="R85" s="24">
        <f t="shared" si="66"/>
        <v>66547</v>
      </c>
      <c r="S85" s="24">
        <f t="shared" si="66"/>
        <v>84257</v>
      </c>
      <c r="T85" s="24">
        <f t="shared" si="66"/>
        <v>79385</v>
      </c>
      <c r="U85" s="24">
        <f t="shared" si="66"/>
        <v>80905</v>
      </c>
      <c r="V85" s="24"/>
    </row>
    <row r="86" spans="1:22" x14ac:dyDescent="0.25">
      <c r="A86" s="24" t="s">
        <v>176</v>
      </c>
      <c r="B86" s="38">
        <v>9</v>
      </c>
      <c r="C86" s="24"/>
      <c r="D86" s="24"/>
      <c r="E86" s="24"/>
      <c r="F86" s="24"/>
      <c r="G86" s="24"/>
      <c r="H86" s="24"/>
      <c r="I86" s="24"/>
      <c r="J86" s="24"/>
      <c r="K86" s="24"/>
      <c r="L86" s="24"/>
      <c r="M86" s="24"/>
      <c r="N86" s="24"/>
      <c r="O86" s="24"/>
      <c r="P86" s="24"/>
      <c r="Q86" s="24"/>
      <c r="R86" s="24"/>
      <c r="S86" s="24"/>
      <c r="T86" s="24"/>
      <c r="U86" s="24"/>
      <c r="V86" s="24"/>
    </row>
    <row r="87" spans="1:22" x14ac:dyDescent="0.25">
      <c r="A87" s="24"/>
      <c r="B87" s="38" t="str">
        <f>INDEX(B$18:B$31,$B$86)</f>
        <v>Capital outlay</v>
      </c>
      <c r="C87" s="24">
        <f t="shared" ref="C87:V87" si="67">INDEX(C$18:C$31,$B$86)</f>
        <v>0</v>
      </c>
      <c r="D87" s="24">
        <f t="shared" si="67"/>
        <v>0</v>
      </c>
      <c r="E87" s="24">
        <f t="shared" si="67"/>
        <v>0</v>
      </c>
      <c r="F87" s="24">
        <f t="shared" si="67"/>
        <v>0</v>
      </c>
      <c r="G87" s="24">
        <f t="shared" si="67"/>
        <v>0</v>
      </c>
      <c r="H87" s="24">
        <f t="shared" si="67"/>
        <v>0</v>
      </c>
      <c r="I87" s="24">
        <f t="shared" si="67"/>
        <v>144367.35</v>
      </c>
      <c r="J87" s="24">
        <f t="shared" si="67"/>
        <v>75148</v>
      </c>
      <c r="K87" s="24">
        <f t="shared" si="67"/>
        <v>80823</v>
      </c>
      <c r="L87" s="24">
        <f t="shared" si="67"/>
        <v>67887.86</v>
      </c>
      <c r="M87" s="24">
        <f t="shared" si="67"/>
        <v>86346.81</v>
      </c>
      <c r="N87" s="24">
        <f t="shared" si="67"/>
        <v>79579</v>
      </c>
      <c r="O87" s="24">
        <f t="shared" si="67"/>
        <v>17870</v>
      </c>
      <c r="P87" s="24">
        <f t="shared" si="67"/>
        <v>27388</v>
      </c>
      <c r="Q87" s="24">
        <f t="shared" si="67"/>
        <v>0</v>
      </c>
      <c r="R87" s="24">
        <f t="shared" si="67"/>
        <v>72986</v>
      </c>
      <c r="S87" s="24">
        <f t="shared" si="67"/>
        <v>14552</v>
      </c>
      <c r="T87" s="24">
        <f t="shared" si="67"/>
        <v>15102</v>
      </c>
      <c r="U87" s="24">
        <f t="shared" si="67"/>
        <v>0</v>
      </c>
      <c r="V87" s="24"/>
    </row>
  </sheetData>
  <sheetProtection formatCells="0" formatColumns="0" formatRows="0" insertColumns="0" insertRows="0" insertHyperlinks="0" deleteColumns="0" deleteRows="0" sort="0" autoFilter="0" pivotTables="0"/>
  <printOptions horizontalCentered="1"/>
  <pageMargins left="0.2" right="0.2" top="0.5" bottom="0.5" header="0.3" footer="0.3"/>
  <pageSetup fitToHeight="5" orientation="landscape" r:id="rId1"/>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8"/>
  <sheetViews>
    <sheetView zoomScale="85" zoomScaleNormal="85" workbookViewId="0">
      <selection activeCell="M10" sqref="M10"/>
    </sheetView>
  </sheetViews>
  <sheetFormatPr defaultColWidth="13.7109375" defaultRowHeight="15" x14ac:dyDescent="0.25"/>
  <cols>
    <col min="6" max="6" width="20.42578125" customWidth="1"/>
    <col min="7" max="8" width="12.7109375" bestFit="1" customWidth="1"/>
    <col min="9" max="9" width="8.7109375" bestFit="1" customWidth="1"/>
    <col min="10" max="10" width="20.140625" customWidth="1"/>
  </cols>
  <sheetData>
    <row r="1" spans="1:10" ht="17.25" x14ac:dyDescent="0.4">
      <c r="A1" s="43" t="str">
        <f>+'Data Input'!A1</f>
        <v>CITIZENS' GUIDE TO LOCAL UNIT FINANCES - Village of Clifford</v>
      </c>
      <c r="E1" s="41"/>
      <c r="J1" s="42" t="s">
        <v>147</v>
      </c>
    </row>
    <row r="2" spans="1:10" x14ac:dyDescent="0.25">
      <c r="A2" t="s">
        <v>181</v>
      </c>
      <c r="F2" t="s">
        <v>182</v>
      </c>
    </row>
    <row r="3" spans="1:10" ht="34.5" x14ac:dyDescent="0.4">
      <c r="G3" s="1">
        <v>2019</v>
      </c>
      <c r="H3" s="1">
        <v>2020</v>
      </c>
      <c r="I3" s="1" t="s">
        <v>146</v>
      </c>
      <c r="J3" s="1"/>
    </row>
    <row r="4" spans="1:10" x14ac:dyDescent="0.25">
      <c r="F4" s="26" t="s">
        <v>4</v>
      </c>
      <c r="G4" s="14">
        <f>'Data Input'!T7</f>
        <v>120812</v>
      </c>
      <c r="H4" s="14">
        <f>'Data Input'!U7</f>
        <v>141693</v>
      </c>
      <c r="I4" s="72">
        <f>IF(G4=0,"n/a",(H4-G4)/G4)</f>
        <v>0.17283879084859119</v>
      </c>
    </row>
    <row r="5" spans="1:10" x14ac:dyDescent="0.25">
      <c r="F5" s="26" t="s">
        <v>206</v>
      </c>
      <c r="G5" s="14">
        <f>'Data Input'!T8</f>
        <v>64783</v>
      </c>
      <c r="H5" s="14">
        <f>'Data Input'!U8</f>
        <v>69839</v>
      </c>
      <c r="I5" s="72">
        <f t="shared" ref="I5:I12" si="0">IF(G5=0,"n/a",(H5-G5)/G5)</f>
        <v>7.8045166170137223E-2</v>
      </c>
    </row>
    <row r="6" spans="1:10" x14ac:dyDescent="0.25">
      <c r="F6" s="26" t="s">
        <v>235</v>
      </c>
      <c r="G6" s="14">
        <f>'Data Input'!S9</f>
        <v>0</v>
      </c>
      <c r="H6" s="14">
        <f>'Data Input'!U9</f>
        <v>0</v>
      </c>
      <c r="I6" s="72" t="str">
        <f t="shared" si="0"/>
        <v>n/a</v>
      </c>
    </row>
    <row r="7" spans="1:10" x14ac:dyDescent="0.25">
      <c r="F7" s="26" t="s">
        <v>236</v>
      </c>
      <c r="G7" s="14">
        <f>'Data Input'!T10</f>
        <v>37350</v>
      </c>
      <c r="H7" s="14">
        <f>'Data Input'!U10</f>
        <v>29855</v>
      </c>
      <c r="I7" s="72">
        <f t="shared" si="0"/>
        <v>-0.20066934404283801</v>
      </c>
    </row>
    <row r="8" spans="1:10" x14ac:dyDescent="0.25">
      <c r="F8" s="26" t="s">
        <v>237</v>
      </c>
      <c r="G8" s="14">
        <f>'Data Input'!T11</f>
        <v>79385</v>
      </c>
      <c r="H8" s="14">
        <f>'Data Input'!U11</f>
        <v>80905</v>
      </c>
      <c r="I8" s="72">
        <f t="shared" si="0"/>
        <v>1.9147194054292372E-2</v>
      </c>
    </row>
    <row r="9" spans="1:10" x14ac:dyDescent="0.25">
      <c r="F9" s="26" t="s">
        <v>5</v>
      </c>
      <c r="G9" s="14">
        <f>'Data Input'!T12</f>
        <v>2850</v>
      </c>
      <c r="H9" s="14">
        <f>'Data Input'!U12</f>
        <v>3650</v>
      </c>
      <c r="I9" s="72">
        <f t="shared" si="0"/>
        <v>0.2807017543859649</v>
      </c>
    </row>
    <row r="10" spans="1:10" x14ac:dyDescent="0.25">
      <c r="F10" s="26" t="s">
        <v>207</v>
      </c>
      <c r="G10" s="14">
        <f>'Data Input'!S13</f>
        <v>0</v>
      </c>
      <c r="H10" s="14">
        <f>'Data Input'!U13</f>
        <v>0</v>
      </c>
      <c r="I10" s="73" t="str">
        <f t="shared" si="0"/>
        <v>n/a</v>
      </c>
    </row>
    <row r="11" spans="1:10" x14ac:dyDescent="0.25">
      <c r="F11" s="26" t="s">
        <v>9</v>
      </c>
      <c r="G11" s="14">
        <f>'Data Input'!T14</f>
        <v>16009</v>
      </c>
      <c r="H11" s="14">
        <f>'Data Input'!U14</f>
        <v>9531</v>
      </c>
      <c r="I11" s="73">
        <f t="shared" si="0"/>
        <v>-0.40464738584546195</v>
      </c>
    </row>
    <row r="12" spans="1:10" x14ac:dyDescent="0.25">
      <c r="F12" s="26" t="s">
        <v>208</v>
      </c>
      <c r="G12" s="14">
        <f>'Data Input'!T15</f>
        <v>40004</v>
      </c>
      <c r="H12" s="14">
        <f>'Data Input'!U15</f>
        <v>28430</v>
      </c>
      <c r="I12" s="72">
        <f t="shared" si="0"/>
        <v>-0.28932106789321066</v>
      </c>
    </row>
    <row r="13" spans="1:10" x14ac:dyDescent="0.25">
      <c r="F13" s="3" t="s">
        <v>163</v>
      </c>
      <c r="G13" s="14">
        <f>'Data Input'!T16</f>
        <v>361193</v>
      </c>
      <c r="H13" s="14">
        <f>'Data Input'!U16</f>
        <v>363903</v>
      </c>
      <c r="I13" s="23">
        <f>IF(G13=0,"n/a",(H13-G13)/G13)</f>
        <v>7.5029139545893745E-3</v>
      </c>
    </row>
    <row r="18" spans="1:6" x14ac:dyDescent="0.25">
      <c r="A18" t="s">
        <v>183</v>
      </c>
      <c r="F18" t="s">
        <v>184</v>
      </c>
    </row>
    <row r="35" spans="1:1" ht="21.6" customHeight="1" x14ac:dyDescent="0.25"/>
    <row r="36" spans="1:1" ht="21.6" customHeight="1" x14ac:dyDescent="0.25"/>
    <row r="37" spans="1:1" ht="21.6" customHeight="1" x14ac:dyDescent="0.25"/>
    <row r="38" spans="1:1" x14ac:dyDescent="0.25">
      <c r="A38" t="str">
        <f>+'Data Input'!A76</f>
        <v xml:space="preserve">For more information on our unit's finances, contact Laura Fenton at (989) 761-7003. </v>
      </c>
    </row>
  </sheetData>
  <sheetProtection algorithmName="SHA-512" hashValue="TiZYISfbl5094PUqDhhyGyeuTvC/B9ChSvkjf2Cpvw+UzPPGGehk0UfpcnRf/GIJu5fiFuGVhCGaaAkrFLpWyQ==" saltValue="4CWo/hzila5gMuOl6EEXtQ==" spinCount="100000" sheet="1" objects="1" scenarios="1" formatCells="0" formatColumns="0" formatRows="0" insertColumns="0" insertRows="0" deleteColumns="0" deleteRows="0"/>
  <printOptions horizontalCentered="1"/>
  <pageMargins left="0.2" right="0.2" top="0.5" bottom="0.5" header="0.3" footer="0.3"/>
  <pageSetup scale="92"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79" r:id="rId4" name="Drop Down 55">
              <controlPr defaultSize="0" autoLine="0" autoPict="0">
                <anchor moveWithCells="1">
                  <from>
                    <xdr:col>5</xdr:col>
                    <xdr:colOff>1181100</xdr:colOff>
                    <xdr:row>18</xdr:row>
                    <xdr:rowOff>9525</xdr:rowOff>
                  </from>
                  <to>
                    <xdr:col>7</xdr:col>
                    <xdr:colOff>762000</xdr:colOff>
                    <xdr:row>19</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1"/>
  <sheetViews>
    <sheetView zoomScale="85" zoomScaleNormal="85" workbookViewId="0">
      <selection activeCell="J11" sqref="J11"/>
    </sheetView>
  </sheetViews>
  <sheetFormatPr defaultColWidth="13.7109375" defaultRowHeight="15" x14ac:dyDescent="0.25"/>
  <cols>
    <col min="1" max="1" width="11" customWidth="1"/>
    <col min="6" max="6" width="27.42578125" customWidth="1"/>
    <col min="7" max="8" width="13.7109375" bestFit="1" customWidth="1"/>
    <col min="9" max="9" width="9.28515625" customWidth="1"/>
    <col min="10" max="10" width="20" customWidth="1"/>
  </cols>
  <sheetData>
    <row r="1" spans="1:10" x14ac:dyDescent="0.25">
      <c r="A1" s="43" t="str">
        <f>+'Data Input'!A1</f>
        <v>CITIZENS' GUIDE TO LOCAL UNIT FINANCES - Village of Clifford</v>
      </c>
      <c r="J1" s="42" t="s">
        <v>70</v>
      </c>
    </row>
    <row r="2" spans="1:10" x14ac:dyDescent="0.25">
      <c r="A2" t="s">
        <v>185</v>
      </c>
      <c r="F2" t="s">
        <v>182</v>
      </c>
    </row>
    <row r="3" spans="1:10" ht="17.25" x14ac:dyDescent="0.4">
      <c r="G3" s="1">
        <v>2019</v>
      </c>
      <c r="H3" s="1">
        <v>2020</v>
      </c>
      <c r="I3" s="1" t="s">
        <v>146</v>
      </c>
      <c r="J3" s="1"/>
    </row>
    <row r="4" spans="1:10" x14ac:dyDescent="0.25">
      <c r="F4" t="s">
        <v>27</v>
      </c>
      <c r="G4" s="15">
        <f>+'Data Input'!T18</f>
        <v>114297</v>
      </c>
      <c r="H4" s="15">
        <f>+'Data Input'!U18</f>
        <v>91005</v>
      </c>
      <c r="I4" s="23">
        <f t="shared" ref="I4:I13" si="0">IF(G4=0,"n/a",(H4-G4)/G4)</f>
        <v>-0.20378487624347097</v>
      </c>
    </row>
    <row r="5" spans="1:10" x14ac:dyDescent="0.25">
      <c r="F5" t="s">
        <v>12</v>
      </c>
      <c r="G5" s="15">
        <f>+'Data Input'!T19</f>
        <v>36584</v>
      </c>
      <c r="H5" s="15">
        <f>+'Data Input'!U19</f>
        <v>40480</v>
      </c>
      <c r="I5" s="23">
        <f t="shared" si="0"/>
        <v>0.10649464246665209</v>
      </c>
    </row>
    <row r="6" spans="1:10" x14ac:dyDescent="0.25">
      <c r="F6" t="s">
        <v>13</v>
      </c>
      <c r="G6" s="15">
        <f>+'Data Input'!T20</f>
        <v>90680</v>
      </c>
      <c r="H6" s="15">
        <f>+'Data Input'!U20</f>
        <v>101514</v>
      </c>
      <c r="I6" s="23">
        <f t="shared" si="0"/>
        <v>0.11947507719453021</v>
      </c>
    </row>
    <row r="7" spans="1:10" x14ac:dyDescent="0.25">
      <c r="F7" t="s">
        <v>16</v>
      </c>
      <c r="G7" s="15">
        <f>+'Data Input'!T21</f>
        <v>41622</v>
      </c>
      <c r="H7" s="15">
        <f>+'Data Input'!U21</f>
        <v>72682</v>
      </c>
      <c r="I7" s="23">
        <f t="shared" si="0"/>
        <v>0.74623996924703284</v>
      </c>
    </row>
    <row r="8" spans="1:10" x14ac:dyDescent="0.25">
      <c r="F8" t="s">
        <v>20</v>
      </c>
      <c r="G8" s="15">
        <f>+'Data Input'!T22</f>
        <v>34252</v>
      </c>
      <c r="H8" s="15">
        <f>+'Data Input'!U22</f>
        <v>62786</v>
      </c>
      <c r="I8" s="23">
        <f t="shared" si="0"/>
        <v>0.83306084316244311</v>
      </c>
    </row>
    <row r="9" spans="1:10" x14ac:dyDescent="0.25">
      <c r="F9" t="s">
        <v>17</v>
      </c>
      <c r="G9" s="15">
        <f>+'Data Input'!T23</f>
        <v>0</v>
      </c>
      <c r="H9" s="15">
        <f>+'Data Input'!U23</f>
        <v>0</v>
      </c>
      <c r="I9" s="23" t="str">
        <f t="shared" si="0"/>
        <v>n/a</v>
      </c>
    </row>
    <row r="10" spans="1:10" x14ac:dyDescent="0.25">
      <c r="F10" t="s">
        <v>18</v>
      </c>
      <c r="G10" s="15">
        <f>+'Data Input'!T24</f>
        <v>8100</v>
      </c>
      <c r="H10" s="15">
        <f>+'Data Input'!U24</f>
        <v>8723</v>
      </c>
      <c r="I10" s="23">
        <f t="shared" si="0"/>
        <v>7.6913580246913582E-2</v>
      </c>
    </row>
    <row r="11" spans="1:10" x14ac:dyDescent="0.25">
      <c r="F11" t="s">
        <v>32</v>
      </c>
      <c r="G11" s="15">
        <f>+'Data Input'!T25</f>
        <v>12319</v>
      </c>
      <c r="H11" s="15">
        <f>+'Data Input'!U25</f>
        <v>19447</v>
      </c>
      <c r="I11" s="23">
        <f t="shared" si="0"/>
        <v>0.5786183943501908</v>
      </c>
    </row>
    <row r="12" spans="1:10" x14ac:dyDescent="0.25">
      <c r="F12" t="s">
        <v>21</v>
      </c>
      <c r="G12" s="15">
        <f>+'Data Input'!T26</f>
        <v>15102</v>
      </c>
      <c r="H12" s="15">
        <f>+'Data Input'!U26</f>
        <v>0</v>
      </c>
      <c r="I12" s="23">
        <f t="shared" si="0"/>
        <v>-1</v>
      </c>
    </row>
    <row r="13" spans="1:10" x14ac:dyDescent="0.25">
      <c r="F13" t="s">
        <v>22</v>
      </c>
      <c r="G13" s="15">
        <f>+'Data Input'!T27</f>
        <v>7527</v>
      </c>
      <c r="H13" s="15">
        <f>+'Data Input'!U27</f>
        <v>7344</v>
      </c>
      <c r="I13" s="23">
        <f t="shared" si="0"/>
        <v>-2.4312475089677162E-2</v>
      </c>
    </row>
    <row r="14" spans="1:10" x14ac:dyDescent="0.25">
      <c r="F14" t="s">
        <v>24</v>
      </c>
      <c r="G14" s="15">
        <f>+'Data Input'!T28</f>
        <v>0</v>
      </c>
      <c r="H14" s="15">
        <f>+'Data Input'!U28</f>
        <v>0</v>
      </c>
      <c r="I14" s="23" t="str">
        <f>IF(G14=0,"n/a",(H14-G14)/G14)</f>
        <v>n/a</v>
      </c>
    </row>
    <row r="15" spans="1:10" hidden="1" x14ac:dyDescent="0.25">
      <c r="F15" t="s">
        <v>29</v>
      </c>
      <c r="G15" s="15">
        <f>+'Data Input'!P29</f>
        <v>0</v>
      </c>
      <c r="H15">
        <f>+'Data Input'!L30</f>
        <v>0</v>
      </c>
      <c r="I15" s="23" t="str">
        <f>IF(G15=0,"n/a",(H15-G15)/G15)</f>
        <v>n/a</v>
      </c>
    </row>
    <row r="16" spans="1:10" ht="15.75" thickBot="1" x14ac:dyDescent="0.3">
      <c r="F16" s="3" t="s">
        <v>25</v>
      </c>
      <c r="G16" s="16">
        <f>SUM(G4:G15)</f>
        <v>360483</v>
      </c>
      <c r="H16" s="16">
        <f>SUM(H4:H15)</f>
        <v>403981</v>
      </c>
      <c r="I16" s="8">
        <f>(H16-G16)/G16</f>
        <v>0.1206658843828974</v>
      </c>
    </row>
    <row r="17" spans="1:6" ht="12" customHeight="1" thickTop="1" x14ac:dyDescent="0.25"/>
    <row r="18" spans="1:6" x14ac:dyDescent="0.25">
      <c r="A18" t="s">
        <v>186</v>
      </c>
      <c r="F18" s="17" t="s">
        <v>187</v>
      </c>
    </row>
    <row r="38" spans="1:1" ht="21" customHeight="1" x14ac:dyDescent="0.25"/>
    <row r="39" spans="1:1" ht="21" customHeight="1" x14ac:dyDescent="0.25"/>
    <row r="40" spans="1:1" ht="21" customHeight="1" x14ac:dyDescent="0.25"/>
    <row r="41" spans="1:1" x14ac:dyDescent="0.25">
      <c r="A41" t="str">
        <f>+'Data Input'!A76</f>
        <v xml:space="preserve">For more information on our unit's finances, contact Laura Fenton at (989) 761-7003. </v>
      </c>
    </row>
  </sheetData>
  <sheetProtection algorithmName="SHA-512" hashValue="XO0pbB79q003r9RQlNE095iwdEoUvB6uQabalAD+itEB0LkBDxeG95e1zq6LcOYMhM8qc+TTejojIkEkmJ+fBw==" saltValue="6pgzcxfJ3tUvRs3GyT3GsA==" spinCount="100000" sheet="1" objects="1" scenarios="1" formatCells="0" formatColumns="0" formatRows="0" insertColumns="0" insertRows="0" deleteColumns="0" deleteRows="0"/>
  <printOptions horizontalCentered="1"/>
  <pageMargins left="0.2" right="0.2" top="0.5" bottom="0.5" header="0.3" footer="0.3"/>
  <pageSetup scale="85"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100" r:id="rId4" name="Drop Down 52">
              <controlPr defaultSize="0" autoLine="0" autoPict="0">
                <anchor moveWithCells="1">
                  <from>
                    <xdr:col>5</xdr:col>
                    <xdr:colOff>1647825</xdr:colOff>
                    <xdr:row>18</xdr:row>
                    <xdr:rowOff>38100</xdr:rowOff>
                  </from>
                  <to>
                    <xdr:col>9</xdr:col>
                    <xdr:colOff>495300</xdr:colOff>
                    <xdr:row>19</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tabSelected="1" zoomScale="85" zoomScaleNormal="85" workbookViewId="0">
      <selection activeCell="F15" sqref="F15"/>
    </sheetView>
  </sheetViews>
  <sheetFormatPr defaultColWidth="13.7109375" defaultRowHeight="15" x14ac:dyDescent="0.25"/>
  <cols>
    <col min="6" max="6" width="26.7109375" customWidth="1"/>
    <col min="9" max="9" width="10" customWidth="1"/>
  </cols>
  <sheetData>
    <row r="1" spans="1:9" x14ac:dyDescent="0.25">
      <c r="A1" s="43" t="str">
        <f>+'Data Input'!A1</f>
        <v>CITIZENS' GUIDE TO LOCAL UNIT FINANCES - Village of Clifford</v>
      </c>
      <c r="I1" s="42" t="s">
        <v>196</v>
      </c>
    </row>
    <row r="2" spans="1:9" x14ac:dyDescent="0.25">
      <c r="A2" t="s">
        <v>188</v>
      </c>
      <c r="F2" t="s">
        <v>182</v>
      </c>
    </row>
    <row r="3" spans="1:9" ht="17.25" x14ac:dyDescent="0.4">
      <c r="G3" s="1">
        <v>2019</v>
      </c>
      <c r="H3" s="1">
        <v>2020</v>
      </c>
      <c r="I3" s="1" t="s">
        <v>146</v>
      </c>
    </row>
    <row r="4" spans="1:9" x14ac:dyDescent="0.25">
      <c r="F4" t="s">
        <v>2</v>
      </c>
      <c r="G4">
        <f>+'Data Input'!T16</f>
        <v>361193</v>
      </c>
      <c r="H4">
        <f>+'Data Input'!U16</f>
        <v>363903</v>
      </c>
      <c r="I4" s="8">
        <f>(H4-G4)/G4</f>
        <v>7.5029139545893745E-3</v>
      </c>
    </row>
    <row r="5" spans="1:9" x14ac:dyDescent="0.25">
      <c r="F5" t="s">
        <v>0</v>
      </c>
      <c r="G5">
        <f>+'Data Input'!T31</f>
        <v>360483</v>
      </c>
      <c r="H5">
        <f>+'Data Input'!U31</f>
        <v>403981</v>
      </c>
      <c r="I5" s="8">
        <f>(H5-G5)/G5</f>
        <v>0.1206658843828974</v>
      </c>
    </row>
    <row r="6" spans="1:9" ht="15.75" thickBot="1" x14ac:dyDescent="0.3">
      <c r="F6" s="3" t="s">
        <v>26</v>
      </c>
      <c r="G6" s="5">
        <f>+'Data Input'!T32</f>
        <v>710</v>
      </c>
      <c r="H6" s="5">
        <f>+'Data Input'!U32</f>
        <v>-40078</v>
      </c>
      <c r="I6" s="9">
        <f>(H6-G6)/G6</f>
        <v>-57.447887323943661</v>
      </c>
    </row>
    <row r="7" spans="1:9" ht="15.75" thickTop="1" x14ac:dyDescent="0.25">
      <c r="F7" t="s">
        <v>150</v>
      </c>
      <c r="I7" s="8"/>
    </row>
    <row r="8" spans="1:9" x14ac:dyDescent="0.25">
      <c r="F8" s="2" t="s">
        <v>168</v>
      </c>
      <c r="G8">
        <f>+'Data Input'!K37</f>
        <v>0</v>
      </c>
      <c r="H8">
        <f>+'Data Input'!L37</f>
        <v>0</v>
      </c>
      <c r="I8" s="74"/>
    </row>
    <row r="9" spans="1:9" x14ac:dyDescent="0.25">
      <c r="F9" s="2" t="s">
        <v>167</v>
      </c>
      <c r="G9">
        <f>+'Data Input'!T36</f>
        <v>699613</v>
      </c>
      <c r="H9">
        <f>+'Data Input'!U36</f>
        <v>644184</v>
      </c>
      <c r="I9" s="8">
        <f>(H9-G9)/G9</f>
        <v>-7.9228087528390695E-2</v>
      </c>
    </row>
    <row r="10" spans="1:9" x14ac:dyDescent="0.25">
      <c r="F10" s="2" t="s">
        <v>170</v>
      </c>
      <c r="G10">
        <f>+'Data Input'!T35</f>
        <v>221107</v>
      </c>
      <c r="H10">
        <f>+'Data Input'!U35</f>
        <v>334825</v>
      </c>
      <c r="I10" s="8">
        <f>(H10-G10)/G10</f>
        <v>0.51431207514913591</v>
      </c>
    </row>
    <row r="11" spans="1:9" ht="15.75" thickBot="1" x14ac:dyDescent="0.3">
      <c r="F11" s="3" t="s">
        <v>151</v>
      </c>
      <c r="G11" s="5">
        <f>SUM(G8:G10)</f>
        <v>920720</v>
      </c>
      <c r="H11" s="5">
        <f>SUM(H8:H10)</f>
        <v>979009</v>
      </c>
      <c r="I11" s="9">
        <f>(H11-G11)/G11</f>
        <v>6.3308063254844033E-2</v>
      </c>
    </row>
    <row r="12" spans="1:9" ht="15.75" thickTop="1" x14ac:dyDescent="0.25"/>
    <row r="18" spans="1:6" ht="35.25" customHeight="1" x14ac:dyDescent="0.25">
      <c r="A18" t="s">
        <v>189</v>
      </c>
      <c r="F18" t="s">
        <v>190</v>
      </c>
    </row>
    <row r="35" spans="1:1" ht="19.899999999999999" customHeight="1" x14ac:dyDescent="0.25"/>
    <row r="36" spans="1:1" ht="19.899999999999999" customHeight="1" x14ac:dyDescent="0.25"/>
    <row r="37" spans="1:1" ht="19.899999999999999" customHeight="1" x14ac:dyDescent="0.25"/>
    <row r="38" spans="1:1" x14ac:dyDescent="0.25">
      <c r="A38" t="str">
        <f>+'Data Input'!A76</f>
        <v xml:space="preserve">For more information on our unit's finances, contact Laura Fenton at (989) 761-7003. </v>
      </c>
    </row>
  </sheetData>
  <sheetProtection algorithmName="SHA-512" hashValue="xKyjCmgPeg5leItX/rW5MnT13Nikj3jG6LmADeR1VSsDmrMnrgwt++mUz0HiOS3XJr2MoecrqP4KmdKsDv3VuA==" saltValue="93/AoFkpeB58EAVcFmZ1gA==" spinCount="100000" sheet="1" objects="1" scenarios="1" formatCells="0" formatColumns="0" formatRows="0" insertColumns="0" insertRows="0" deleteColumns="0" deleteRows="0"/>
  <printOptions horizontalCentered="1"/>
  <pageMargins left="0.2" right="0.2" top="0.5" bottom="0.5" header="0.3" footer="0.3"/>
  <pageSetup scale="94"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38"/>
  <sheetViews>
    <sheetView zoomScale="85" zoomScaleNormal="85" workbookViewId="0">
      <selection activeCell="A40" sqref="A40"/>
    </sheetView>
  </sheetViews>
  <sheetFormatPr defaultRowHeight="15" x14ac:dyDescent="0.25"/>
  <cols>
    <col min="16" max="16" width="15" customWidth="1"/>
  </cols>
  <sheetData>
    <row r="1" spans="1:16" x14ac:dyDescent="0.25">
      <c r="A1" s="43" t="str">
        <f>+'Data Input'!A1</f>
        <v>CITIZENS' GUIDE TO LOCAL UNIT FINANCES - Village of Clifford</v>
      </c>
      <c r="P1" s="42" t="s">
        <v>162</v>
      </c>
    </row>
    <row r="2" spans="1:16" x14ac:dyDescent="0.25">
      <c r="A2" t="s">
        <v>191</v>
      </c>
      <c r="F2" s="3" t="s">
        <v>192</v>
      </c>
      <c r="K2" s="13" t="s">
        <v>193</v>
      </c>
    </row>
    <row r="18" spans="1:10" x14ac:dyDescent="0.25">
      <c r="A18" t="s">
        <v>194</v>
      </c>
      <c r="J18" s="2" t="s">
        <v>195</v>
      </c>
    </row>
    <row r="35" spans="1:1" ht="23.45" customHeight="1" x14ac:dyDescent="0.25"/>
    <row r="36" spans="1:1" ht="23.45" customHeight="1" x14ac:dyDescent="0.25"/>
    <row r="37" spans="1:1" ht="23.45" customHeight="1" x14ac:dyDescent="0.25"/>
    <row r="38" spans="1:1" x14ac:dyDescent="0.25">
      <c r="A38" t="str">
        <f>+'Data Input'!A76</f>
        <v xml:space="preserve">For more information on our unit's finances, contact Laura Fenton at (989) 761-7003. </v>
      </c>
    </row>
  </sheetData>
  <sheetProtection algorithmName="SHA-512" hashValue="A8p2V+ckgvUrJlLeke19Xy7Ke6ESejBjwd1ddanQl9Pm37P6XvfmBoVk8/lFgl70ZxBJWLp5k0CrptXtIhYb/w==" saltValue="LhcDV52UBRAc6wKxayKSvg==" spinCount="100000" sheet="1" objects="1" scenarios="1" formatCells="0" formatColumns="0" formatRows="0" insertColumns="0" insertRows="0" deleteColumns="0" deleteRows="0"/>
  <printOptions horizontalCentered="1"/>
  <pageMargins left="0.25" right="0.25" top="0.5" bottom="0.5" header="0.3" footer="0.3"/>
  <pageSetup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3"/>
  <sheetViews>
    <sheetView workbookViewId="0">
      <pane xSplit="2" ySplit="1" topLeftCell="C2" activePane="bottomRight" state="frozen"/>
      <selection pane="topRight" activeCell="C1" sqref="C1"/>
      <selection pane="bottomLeft" activeCell="A2" sqref="A2"/>
      <selection pane="bottomRight" activeCell="B10" sqref="B10"/>
    </sheetView>
  </sheetViews>
  <sheetFormatPr defaultRowHeight="15" x14ac:dyDescent="0.25"/>
  <cols>
    <col min="2" max="2" width="48.5703125" customWidth="1"/>
    <col min="3" max="3" width="33.28515625" bestFit="1" customWidth="1"/>
    <col min="4" max="8" width="10.28515625" hidden="1" customWidth="1"/>
    <col min="9" max="13" width="10.28515625" customWidth="1"/>
  </cols>
  <sheetData>
    <row r="1" spans="1:13" ht="17.25" x14ac:dyDescent="0.4">
      <c r="A1" s="7" t="s">
        <v>145</v>
      </c>
      <c r="B1" s="7" t="s">
        <v>144</v>
      </c>
      <c r="C1" s="7" t="s">
        <v>174</v>
      </c>
      <c r="D1" s="7">
        <f>+'Data Input'!C2</f>
        <v>2001</v>
      </c>
      <c r="E1" s="7">
        <f>+'Data Input'!D2</f>
        <v>2002</v>
      </c>
      <c r="F1" s="7">
        <f>+'Data Input'!E2</f>
        <v>2003</v>
      </c>
      <c r="G1" s="7">
        <f>+'Data Input'!F2</f>
        <v>2004</v>
      </c>
      <c r="H1" s="7">
        <f>+'Data Input'!G2</f>
        <v>2005</v>
      </c>
      <c r="I1" s="7">
        <f>+'Data Input'!H2</f>
        <v>2006</v>
      </c>
      <c r="J1" s="7">
        <f>+'Data Input'!I2</f>
        <v>2008</v>
      </c>
      <c r="K1" s="7">
        <f>+'Data Input'!J2</f>
        <v>2009</v>
      </c>
      <c r="L1" s="7">
        <f>+'Data Input'!K2</f>
        <v>2010</v>
      </c>
      <c r="M1" s="7">
        <f>+'Data Input'!L2</f>
        <v>2011</v>
      </c>
    </row>
    <row r="2" spans="1:13" x14ac:dyDescent="0.25">
      <c r="B2" s="6" t="s">
        <v>143</v>
      </c>
      <c r="C2" s="6"/>
    </row>
    <row r="3" spans="1:13" x14ac:dyDescent="0.25">
      <c r="B3" t="s">
        <v>142</v>
      </c>
    </row>
    <row r="4" spans="1:13" x14ac:dyDescent="0.25">
      <c r="A4">
        <v>101</v>
      </c>
      <c r="B4" t="s">
        <v>3</v>
      </c>
      <c r="C4" s="26" t="s">
        <v>4</v>
      </c>
    </row>
    <row r="5" spans="1:13" x14ac:dyDescent="0.25">
      <c r="A5">
        <v>102</v>
      </c>
      <c r="B5" t="s">
        <v>141</v>
      </c>
      <c r="C5" s="26" t="s">
        <v>4</v>
      </c>
    </row>
    <row r="6" spans="1:13" x14ac:dyDescent="0.25">
      <c r="A6">
        <v>103</v>
      </c>
      <c r="B6" t="s">
        <v>140</v>
      </c>
      <c r="C6" s="26" t="s">
        <v>4</v>
      </c>
    </row>
    <row r="7" spans="1:13" x14ac:dyDescent="0.25">
      <c r="A7">
        <v>104</v>
      </c>
      <c r="B7" t="s">
        <v>139</v>
      </c>
      <c r="C7" s="26" t="s">
        <v>4</v>
      </c>
    </row>
    <row r="8" spans="1:13" x14ac:dyDescent="0.25">
      <c r="A8">
        <v>105</v>
      </c>
      <c r="B8" t="s">
        <v>138</v>
      </c>
      <c r="C8" s="26" t="s">
        <v>4</v>
      </c>
    </row>
    <row r="9" spans="1:13" x14ac:dyDescent="0.25">
      <c r="A9">
        <v>106</v>
      </c>
      <c r="B9" t="s">
        <v>137</v>
      </c>
      <c r="C9" s="26" t="s">
        <v>4</v>
      </c>
    </row>
    <row r="10" spans="1:13" x14ac:dyDescent="0.25">
      <c r="A10">
        <v>107</v>
      </c>
      <c r="B10" t="s">
        <v>136</v>
      </c>
      <c r="C10" s="26" t="s">
        <v>4</v>
      </c>
    </row>
    <row r="11" spans="1:13" x14ac:dyDescent="0.25">
      <c r="A11">
        <v>108</v>
      </c>
      <c r="B11" t="s">
        <v>135</v>
      </c>
      <c r="C11" s="26" t="s">
        <v>8</v>
      </c>
    </row>
    <row r="12" spans="1:13" x14ac:dyDescent="0.25">
      <c r="A12">
        <v>109</v>
      </c>
      <c r="B12" t="s">
        <v>134</v>
      </c>
      <c r="C12" s="26" t="s">
        <v>8</v>
      </c>
    </row>
    <row r="13" spans="1:13" x14ac:dyDescent="0.25">
      <c r="A13">
        <v>110</v>
      </c>
      <c r="B13" t="s">
        <v>133</v>
      </c>
      <c r="C13" s="26" t="s">
        <v>7</v>
      </c>
    </row>
    <row r="14" spans="1:13" x14ac:dyDescent="0.25">
      <c r="A14">
        <v>111</v>
      </c>
      <c r="B14" t="s">
        <v>132</v>
      </c>
      <c r="C14" s="26" t="s">
        <v>7</v>
      </c>
    </row>
    <row r="15" spans="1:13" x14ac:dyDescent="0.25">
      <c r="A15">
        <v>112</v>
      </c>
      <c r="B15" t="s">
        <v>131</v>
      </c>
      <c r="C15" s="26" t="s">
        <v>7</v>
      </c>
    </row>
    <row r="16" spans="1:13" x14ac:dyDescent="0.25">
      <c r="A16">
        <v>113</v>
      </c>
      <c r="B16" t="s">
        <v>130</v>
      </c>
      <c r="C16" s="26" t="s">
        <v>7</v>
      </c>
    </row>
    <row r="17" spans="1:3" x14ac:dyDescent="0.25">
      <c r="A17">
        <v>114</v>
      </c>
      <c r="B17" t="s">
        <v>129</v>
      </c>
      <c r="C17" s="26" t="s">
        <v>7</v>
      </c>
    </row>
    <row r="18" spans="1:3" x14ac:dyDescent="0.25">
      <c r="A18">
        <v>115</v>
      </c>
      <c r="B18" t="s">
        <v>128</v>
      </c>
      <c r="C18" s="26" t="s">
        <v>7</v>
      </c>
    </row>
    <row r="19" spans="1:3" x14ac:dyDescent="0.25">
      <c r="A19">
        <v>116</v>
      </c>
      <c r="B19" t="s">
        <v>127</v>
      </c>
      <c r="C19" s="26" t="s">
        <v>7</v>
      </c>
    </row>
    <row r="20" spans="1:3" x14ac:dyDescent="0.25">
      <c r="A20">
        <v>117</v>
      </c>
      <c r="B20" t="s">
        <v>126</v>
      </c>
      <c r="C20" s="26" t="s">
        <v>7</v>
      </c>
    </row>
    <row r="21" spans="1:3" x14ac:dyDescent="0.25">
      <c r="A21">
        <v>118</v>
      </c>
      <c r="B21" t="s">
        <v>125</v>
      </c>
      <c r="C21" s="26" t="s">
        <v>7</v>
      </c>
    </row>
    <row r="22" spans="1:3" x14ac:dyDescent="0.25">
      <c r="A22">
        <v>119</v>
      </c>
      <c r="B22" t="s">
        <v>124</v>
      </c>
      <c r="C22" s="26" t="s">
        <v>7</v>
      </c>
    </row>
    <row r="23" spans="1:3" x14ac:dyDescent="0.25">
      <c r="A23">
        <v>120</v>
      </c>
      <c r="B23" t="s">
        <v>123</v>
      </c>
      <c r="C23" s="26" t="s">
        <v>7</v>
      </c>
    </row>
    <row r="24" spans="1:3" x14ac:dyDescent="0.25">
      <c r="A24">
        <v>121</v>
      </c>
      <c r="B24" t="s">
        <v>122</v>
      </c>
      <c r="C24" s="26" t="s">
        <v>7</v>
      </c>
    </row>
    <row r="25" spans="1:3" x14ac:dyDescent="0.25">
      <c r="A25">
        <v>122</v>
      </c>
      <c r="B25" t="s">
        <v>121</v>
      </c>
      <c r="C25" s="26" t="s">
        <v>6</v>
      </c>
    </row>
    <row r="26" spans="1:3" x14ac:dyDescent="0.25">
      <c r="A26">
        <v>123</v>
      </c>
      <c r="B26" t="s">
        <v>120</v>
      </c>
      <c r="C26" s="26" t="s">
        <v>6</v>
      </c>
    </row>
    <row r="27" spans="1:3" x14ac:dyDescent="0.25">
      <c r="A27">
        <v>124</v>
      </c>
      <c r="B27" t="s">
        <v>119</v>
      </c>
      <c r="C27" s="26" t="s">
        <v>6</v>
      </c>
    </row>
    <row r="28" spans="1:3" x14ac:dyDescent="0.25">
      <c r="A28">
        <v>125</v>
      </c>
      <c r="B28" t="s">
        <v>118</v>
      </c>
      <c r="C28" s="26" t="s">
        <v>6</v>
      </c>
    </row>
    <row r="29" spans="1:3" x14ac:dyDescent="0.25">
      <c r="A29">
        <v>126</v>
      </c>
      <c r="B29" t="s">
        <v>117</v>
      </c>
      <c r="C29" s="26" t="s">
        <v>6</v>
      </c>
    </row>
    <row r="30" spans="1:3" x14ac:dyDescent="0.25">
      <c r="A30">
        <v>127</v>
      </c>
      <c r="B30" t="s">
        <v>116</v>
      </c>
      <c r="C30" s="26" t="s">
        <v>6</v>
      </c>
    </row>
    <row r="31" spans="1:3" x14ac:dyDescent="0.25">
      <c r="A31">
        <v>128</v>
      </c>
      <c r="B31" t="s">
        <v>115</v>
      </c>
      <c r="C31" s="26" t="s">
        <v>6</v>
      </c>
    </row>
    <row r="32" spans="1:3" x14ac:dyDescent="0.25">
      <c r="A32">
        <v>129</v>
      </c>
      <c r="B32" t="s">
        <v>114</v>
      </c>
      <c r="C32" s="26" t="s">
        <v>6</v>
      </c>
    </row>
    <row r="33" spans="1:3" x14ac:dyDescent="0.25">
      <c r="A33">
        <v>130</v>
      </c>
      <c r="B33" t="s">
        <v>113</v>
      </c>
      <c r="C33" s="26" t="s">
        <v>6</v>
      </c>
    </row>
    <row r="34" spans="1:3" x14ac:dyDescent="0.25">
      <c r="A34">
        <v>131</v>
      </c>
      <c r="B34" t="s">
        <v>112</v>
      </c>
      <c r="C34" s="26" t="s">
        <v>6</v>
      </c>
    </row>
    <row r="35" spans="1:3" x14ac:dyDescent="0.25">
      <c r="A35">
        <v>132</v>
      </c>
      <c r="B35" t="s">
        <v>111</v>
      </c>
      <c r="C35" s="26" t="s">
        <v>6</v>
      </c>
    </row>
    <row r="36" spans="1:3" x14ac:dyDescent="0.25">
      <c r="A36">
        <v>133</v>
      </c>
      <c r="B36" t="s">
        <v>110</v>
      </c>
      <c r="C36" s="26" t="s">
        <v>6</v>
      </c>
    </row>
    <row r="37" spans="1:3" x14ac:dyDescent="0.25">
      <c r="A37">
        <v>134</v>
      </c>
      <c r="B37" t="s">
        <v>109</v>
      </c>
      <c r="C37" s="26" t="s">
        <v>6</v>
      </c>
    </row>
    <row r="38" spans="1:3" x14ac:dyDescent="0.25">
      <c r="A38">
        <v>135</v>
      </c>
      <c r="B38" t="s">
        <v>108</v>
      </c>
      <c r="C38" s="26" t="s">
        <v>6</v>
      </c>
    </row>
    <row r="39" spans="1:3" x14ac:dyDescent="0.25">
      <c r="A39">
        <v>136</v>
      </c>
      <c r="B39" t="s">
        <v>107</v>
      </c>
      <c r="C39" s="26" t="s">
        <v>6</v>
      </c>
    </row>
    <row r="40" spans="1:3" x14ac:dyDescent="0.25">
      <c r="A40">
        <v>137</v>
      </c>
      <c r="B40" t="s">
        <v>106</v>
      </c>
      <c r="C40" s="26" t="s">
        <v>6</v>
      </c>
    </row>
    <row r="41" spans="1:3" x14ac:dyDescent="0.25">
      <c r="A41">
        <v>138</v>
      </c>
      <c r="B41" t="s">
        <v>105</v>
      </c>
      <c r="C41" s="26" t="s">
        <v>10</v>
      </c>
    </row>
    <row r="42" spans="1:3" x14ac:dyDescent="0.25">
      <c r="A42">
        <v>139</v>
      </c>
      <c r="B42" t="s">
        <v>104</v>
      </c>
      <c r="C42" s="26" t="s">
        <v>10</v>
      </c>
    </row>
    <row r="43" spans="1:3" x14ac:dyDescent="0.25">
      <c r="A43">
        <v>140</v>
      </c>
      <c r="B43" t="s">
        <v>103</v>
      </c>
      <c r="C43" s="26" t="s">
        <v>10</v>
      </c>
    </row>
    <row r="44" spans="1:3" x14ac:dyDescent="0.25">
      <c r="A44">
        <v>141</v>
      </c>
      <c r="B44" t="s">
        <v>102</v>
      </c>
      <c r="C44" s="26" t="s">
        <v>10</v>
      </c>
    </row>
    <row r="45" spans="1:3" x14ac:dyDescent="0.25">
      <c r="A45">
        <v>142</v>
      </c>
      <c r="B45" t="s">
        <v>101</v>
      </c>
      <c r="C45" s="26" t="s">
        <v>10</v>
      </c>
    </row>
    <row r="46" spans="1:3" x14ac:dyDescent="0.25">
      <c r="A46">
        <v>143</v>
      </c>
      <c r="B46" t="s">
        <v>100</v>
      </c>
      <c r="C46" s="26" t="s">
        <v>10</v>
      </c>
    </row>
    <row r="47" spans="1:3" x14ac:dyDescent="0.25">
      <c r="A47">
        <v>144</v>
      </c>
      <c r="B47" t="s">
        <v>99</v>
      </c>
      <c r="C47" s="26" t="s">
        <v>10</v>
      </c>
    </row>
    <row r="48" spans="1:3" x14ac:dyDescent="0.25">
      <c r="A48">
        <v>145</v>
      </c>
      <c r="B48" t="s">
        <v>98</v>
      </c>
      <c r="C48" s="26" t="s">
        <v>10</v>
      </c>
    </row>
    <row r="49" spans="1:3" x14ac:dyDescent="0.25">
      <c r="A49">
        <v>146</v>
      </c>
      <c r="B49" t="s">
        <v>97</v>
      </c>
      <c r="C49" s="26" t="s">
        <v>10</v>
      </c>
    </row>
    <row r="50" spans="1:3" x14ac:dyDescent="0.25">
      <c r="A50">
        <v>147</v>
      </c>
      <c r="B50" t="s">
        <v>96</v>
      </c>
      <c r="C50" s="26" t="s">
        <v>10</v>
      </c>
    </row>
    <row r="51" spans="1:3" x14ac:dyDescent="0.25">
      <c r="A51">
        <v>148</v>
      </c>
      <c r="B51" t="s">
        <v>95</v>
      </c>
      <c r="C51" s="26" t="s">
        <v>10</v>
      </c>
    </row>
    <row r="52" spans="1:3" x14ac:dyDescent="0.25">
      <c r="A52">
        <v>149</v>
      </c>
      <c r="B52" t="s">
        <v>94</v>
      </c>
      <c r="C52" s="26" t="s">
        <v>8</v>
      </c>
    </row>
    <row r="53" spans="1:3" x14ac:dyDescent="0.25">
      <c r="A53">
        <v>150</v>
      </c>
      <c r="B53" t="s">
        <v>93</v>
      </c>
      <c r="C53" s="26" t="s">
        <v>8</v>
      </c>
    </row>
    <row r="54" spans="1:3" x14ac:dyDescent="0.25">
      <c r="A54">
        <v>151</v>
      </c>
      <c r="B54" t="s">
        <v>92</v>
      </c>
      <c r="C54" s="26" t="s">
        <v>5</v>
      </c>
    </row>
    <row r="55" spans="1:3" x14ac:dyDescent="0.25">
      <c r="A55">
        <v>152</v>
      </c>
      <c r="B55" t="s">
        <v>91</v>
      </c>
      <c r="C55" s="26" t="s">
        <v>5</v>
      </c>
    </row>
    <row r="56" spans="1:3" x14ac:dyDescent="0.25">
      <c r="A56">
        <v>153</v>
      </c>
      <c r="B56" t="s">
        <v>90</v>
      </c>
      <c r="C56" s="26" t="s">
        <v>5</v>
      </c>
    </row>
    <row r="57" spans="1:3" x14ac:dyDescent="0.25">
      <c r="A57">
        <v>154</v>
      </c>
      <c r="B57" t="s">
        <v>89</v>
      </c>
      <c r="C57" s="26" t="s">
        <v>5</v>
      </c>
    </row>
    <row r="58" spans="1:3" x14ac:dyDescent="0.25">
      <c r="A58">
        <v>155</v>
      </c>
      <c r="B58" t="s">
        <v>88</v>
      </c>
      <c r="C58" s="26" t="s">
        <v>5</v>
      </c>
    </row>
    <row r="59" spans="1:3" x14ac:dyDescent="0.25">
      <c r="A59">
        <v>156</v>
      </c>
      <c r="B59" t="s">
        <v>87</v>
      </c>
      <c r="C59" s="26" t="s">
        <v>5</v>
      </c>
    </row>
    <row r="60" spans="1:3" x14ac:dyDescent="0.25">
      <c r="A60">
        <v>157</v>
      </c>
      <c r="B60" t="s">
        <v>86</v>
      </c>
      <c r="C60" s="26" t="s">
        <v>5</v>
      </c>
    </row>
    <row r="61" spans="1:3" x14ac:dyDescent="0.25">
      <c r="A61">
        <v>158</v>
      </c>
      <c r="B61" t="s">
        <v>85</v>
      </c>
      <c r="C61" s="26" t="s">
        <v>5</v>
      </c>
    </row>
    <row r="62" spans="1:3" x14ac:dyDescent="0.25">
      <c r="A62">
        <v>159</v>
      </c>
      <c r="B62" t="s">
        <v>84</v>
      </c>
      <c r="C62" s="26" t="s">
        <v>5</v>
      </c>
    </row>
    <row r="63" spans="1:3" x14ac:dyDescent="0.25">
      <c r="A63">
        <v>160</v>
      </c>
      <c r="B63" t="s">
        <v>83</v>
      </c>
      <c r="C63" s="26" t="s">
        <v>5</v>
      </c>
    </row>
    <row r="64" spans="1:3" x14ac:dyDescent="0.25">
      <c r="A64">
        <v>161</v>
      </c>
      <c r="B64" t="s">
        <v>82</v>
      </c>
      <c r="C64" s="26" t="s">
        <v>8</v>
      </c>
    </row>
    <row r="65" spans="1:3" x14ac:dyDescent="0.25">
      <c r="A65">
        <v>162</v>
      </c>
      <c r="B65" t="s">
        <v>81</v>
      </c>
      <c r="C65" s="26" t="s">
        <v>9</v>
      </c>
    </row>
    <row r="66" spans="1:3" x14ac:dyDescent="0.25">
      <c r="A66">
        <v>163</v>
      </c>
      <c r="B66" t="s">
        <v>80</v>
      </c>
      <c r="C66" s="26" t="s">
        <v>9</v>
      </c>
    </row>
    <row r="67" spans="1:3" x14ac:dyDescent="0.25">
      <c r="A67">
        <v>164</v>
      </c>
      <c r="B67" t="s">
        <v>79</v>
      </c>
      <c r="C67" s="26" t="s">
        <v>10</v>
      </c>
    </row>
    <row r="68" spans="1:3" x14ac:dyDescent="0.25">
      <c r="A68">
        <v>165</v>
      </c>
      <c r="B68" t="s">
        <v>78</v>
      </c>
      <c r="C68" s="26" t="s">
        <v>10</v>
      </c>
    </row>
    <row r="69" spans="1:3" x14ac:dyDescent="0.25">
      <c r="A69">
        <v>166</v>
      </c>
      <c r="B69" t="s">
        <v>77</v>
      </c>
      <c r="C69" s="26" t="s">
        <v>10</v>
      </c>
    </row>
    <row r="70" spans="1:3" x14ac:dyDescent="0.25">
      <c r="A70">
        <v>167</v>
      </c>
      <c r="B70" t="s">
        <v>76</v>
      </c>
      <c r="C70" s="26" t="s">
        <v>10</v>
      </c>
    </row>
    <row r="71" spans="1:3" x14ac:dyDescent="0.25">
      <c r="A71">
        <v>168</v>
      </c>
      <c r="B71" t="s">
        <v>75</v>
      </c>
      <c r="C71" s="26" t="s">
        <v>5</v>
      </c>
    </row>
    <row r="72" spans="1:3" x14ac:dyDescent="0.25">
      <c r="A72">
        <v>169</v>
      </c>
      <c r="B72" t="s">
        <v>74</v>
      </c>
      <c r="C72" s="26" t="s">
        <v>10</v>
      </c>
    </row>
    <row r="73" spans="1:3" x14ac:dyDescent="0.25">
      <c r="A73">
        <v>170</v>
      </c>
      <c r="B73" t="s">
        <v>73</v>
      </c>
      <c r="C73" s="26" t="s">
        <v>10</v>
      </c>
    </row>
    <row r="74" spans="1:3" x14ac:dyDescent="0.25">
      <c r="A74">
        <v>171</v>
      </c>
      <c r="B74" t="s">
        <v>29</v>
      </c>
      <c r="C74" s="26" t="s">
        <v>10</v>
      </c>
    </row>
    <row r="75" spans="1:3" x14ac:dyDescent="0.25">
      <c r="A75">
        <v>172</v>
      </c>
      <c r="B75" t="s">
        <v>72</v>
      </c>
      <c r="C75" s="26" t="s">
        <v>10</v>
      </c>
    </row>
    <row r="76" spans="1:3" x14ac:dyDescent="0.25">
      <c r="A76">
        <v>173</v>
      </c>
      <c r="B76" s="3" t="s">
        <v>71</v>
      </c>
      <c r="C76" s="3"/>
    </row>
    <row r="77" spans="1:3" x14ac:dyDescent="0.25">
      <c r="B77" t="s">
        <v>70</v>
      </c>
    </row>
    <row r="78" spans="1:3" x14ac:dyDescent="0.25">
      <c r="A78">
        <v>201</v>
      </c>
      <c r="B78" t="s">
        <v>69</v>
      </c>
      <c r="C78" s="26" t="s">
        <v>27</v>
      </c>
    </row>
    <row r="79" spans="1:3" x14ac:dyDescent="0.25">
      <c r="A79">
        <v>203</v>
      </c>
      <c r="B79" t="s">
        <v>68</v>
      </c>
      <c r="C79" s="26" t="s">
        <v>27</v>
      </c>
    </row>
    <row r="80" spans="1:3" x14ac:dyDescent="0.25">
      <c r="A80">
        <v>204</v>
      </c>
      <c r="B80" t="s">
        <v>67</v>
      </c>
      <c r="C80" s="26" t="s">
        <v>27</v>
      </c>
    </row>
    <row r="81" spans="1:3" x14ac:dyDescent="0.25">
      <c r="A81">
        <v>205</v>
      </c>
      <c r="B81" t="s">
        <v>66</v>
      </c>
      <c r="C81" s="26" t="s">
        <v>27</v>
      </c>
    </row>
    <row r="82" spans="1:3" x14ac:dyDescent="0.25">
      <c r="A82">
        <v>206</v>
      </c>
      <c r="B82" t="s">
        <v>65</v>
      </c>
      <c r="C82" s="26" t="s">
        <v>27</v>
      </c>
    </row>
    <row r="83" spans="1:3" x14ac:dyDescent="0.25">
      <c r="A83">
        <v>207</v>
      </c>
      <c r="B83" t="s">
        <v>64</v>
      </c>
      <c r="C83" s="26" t="s">
        <v>27</v>
      </c>
    </row>
    <row r="84" spans="1:3" x14ac:dyDescent="0.25">
      <c r="A84">
        <v>208</v>
      </c>
      <c r="B84" t="s">
        <v>63</v>
      </c>
      <c r="C84" s="26" t="s">
        <v>27</v>
      </c>
    </row>
    <row r="85" spans="1:3" x14ac:dyDescent="0.25">
      <c r="A85">
        <v>209</v>
      </c>
      <c r="B85" t="s">
        <v>62</v>
      </c>
      <c r="C85" s="26" t="s">
        <v>27</v>
      </c>
    </row>
    <row r="86" spans="1:3" x14ac:dyDescent="0.25">
      <c r="A86">
        <v>210</v>
      </c>
      <c r="B86" t="s">
        <v>61</v>
      </c>
      <c r="C86" s="26" t="s">
        <v>27</v>
      </c>
    </row>
    <row r="87" spans="1:3" x14ac:dyDescent="0.25">
      <c r="A87">
        <v>202</v>
      </c>
      <c r="B87" t="s">
        <v>60</v>
      </c>
      <c r="C87" s="26" t="s">
        <v>27</v>
      </c>
    </row>
    <row r="88" spans="1:3" x14ac:dyDescent="0.25">
      <c r="A88">
        <v>211</v>
      </c>
      <c r="B88" t="s">
        <v>59</v>
      </c>
      <c r="C88" s="26" t="s">
        <v>12</v>
      </c>
    </row>
    <row r="89" spans="1:3" x14ac:dyDescent="0.25">
      <c r="A89">
        <v>212</v>
      </c>
      <c r="B89" t="s">
        <v>58</v>
      </c>
      <c r="C89" s="26" t="s">
        <v>12</v>
      </c>
    </row>
    <row r="90" spans="1:3" x14ac:dyDescent="0.25">
      <c r="A90">
        <v>213</v>
      </c>
      <c r="B90" t="s">
        <v>57</v>
      </c>
      <c r="C90" s="26" t="s">
        <v>12</v>
      </c>
    </row>
    <row r="91" spans="1:3" x14ac:dyDescent="0.25">
      <c r="A91">
        <v>214</v>
      </c>
      <c r="B91" t="s">
        <v>56</v>
      </c>
      <c r="C91" s="26" t="s">
        <v>12</v>
      </c>
    </row>
    <row r="92" spans="1:3" x14ac:dyDescent="0.25">
      <c r="A92">
        <v>215</v>
      </c>
      <c r="B92" t="s">
        <v>55</v>
      </c>
      <c r="C92" s="26" t="s">
        <v>12</v>
      </c>
    </row>
    <row r="93" spans="1:3" x14ac:dyDescent="0.25">
      <c r="A93">
        <v>216</v>
      </c>
      <c r="B93" t="s">
        <v>54</v>
      </c>
      <c r="C93" s="26" t="s">
        <v>13</v>
      </c>
    </row>
    <row r="94" spans="1:3" x14ac:dyDescent="0.25">
      <c r="A94">
        <v>217</v>
      </c>
      <c r="B94" t="s">
        <v>13</v>
      </c>
      <c r="C94" s="26" t="s">
        <v>13</v>
      </c>
    </row>
    <row r="95" spans="1:3" x14ac:dyDescent="0.25">
      <c r="A95">
        <v>218</v>
      </c>
      <c r="B95" t="s">
        <v>198</v>
      </c>
      <c r="C95" s="26" t="s">
        <v>20</v>
      </c>
    </row>
    <row r="96" spans="1:3" x14ac:dyDescent="0.25">
      <c r="A96">
        <v>219</v>
      </c>
      <c r="B96" t="s">
        <v>14</v>
      </c>
      <c r="C96" s="26" t="s">
        <v>16</v>
      </c>
    </row>
    <row r="97" spans="1:3" x14ac:dyDescent="0.25">
      <c r="A97">
        <v>220</v>
      </c>
      <c r="B97" t="s">
        <v>53</v>
      </c>
      <c r="C97" s="26" t="s">
        <v>20</v>
      </c>
    </row>
    <row r="98" spans="1:3" x14ac:dyDescent="0.25">
      <c r="A98">
        <v>221</v>
      </c>
      <c r="B98" t="s">
        <v>50</v>
      </c>
      <c r="C98" s="26" t="s">
        <v>20</v>
      </c>
    </row>
    <row r="99" spans="1:3" x14ac:dyDescent="0.25">
      <c r="A99">
        <v>222</v>
      </c>
      <c r="B99" t="s">
        <v>52</v>
      </c>
      <c r="C99" s="26" t="s">
        <v>20</v>
      </c>
    </row>
    <row r="100" spans="1:3" x14ac:dyDescent="0.25">
      <c r="A100">
        <v>223</v>
      </c>
      <c r="B100" t="s">
        <v>51</v>
      </c>
      <c r="C100" s="26" t="s">
        <v>20</v>
      </c>
    </row>
    <row r="101" spans="1:3" x14ac:dyDescent="0.25">
      <c r="A101">
        <v>224</v>
      </c>
      <c r="B101" t="s">
        <v>15</v>
      </c>
      <c r="C101" s="26" t="s">
        <v>20</v>
      </c>
    </row>
    <row r="102" spans="1:3" x14ac:dyDescent="0.25">
      <c r="A102">
        <v>225</v>
      </c>
      <c r="B102" t="s">
        <v>50</v>
      </c>
      <c r="C102" s="26" t="s">
        <v>20</v>
      </c>
    </row>
    <row r="103" spans="1:3" x14ac:dyDescent="0.25">
      <c r="A103">
        <v>226</v>
      </c>
      <c r="B103" t="s">
        <v>20</v>
      </c>
      <c r="C103" s="26" t="s">
        <v>20</v>
      </c>
    </row>
    <row r="104" spans="1:3" x14ac:dyDescent="0.25">
      <c r="A104">
        <v>227</v>
      </c>
      <c r="B104" t="s">
        <v>49</v>
      </c>
      <c r="C104" s="26" t="s">
        <v>17</v>
      </c>
    </row>
    <row r="105" spans="1:3" x14ac:dyDescent="0.25">
      <c r="A105">
        <v>228</v>
      </c>
      <c r="B105" t="s">
        <v>48</v>
      </c>
      <c r="C105" s="26" t="s">
        <v>17</v>
      </c>
    </row>
    <row r="106" spans="1:3" x14ac:dyDescent="0.25">
      <c r="A106">
        <v>229</v>
      </c>
      <c r="B106" t="s">
        <v>47</v>
      </c>
      <c r="C106" s="26" t="s">
        <v>17</v>
      </c>
    </row>
    <row r="107" spans="1:3" x14ac:dyDescent="0.25">
      <c r="A107">
        <v>230</v>
      </c>
      <c r="B107" t="s">
        <v>46</v>
      </c>
      <c r="C107" s="26" t="s">
        <v>17</v>
      </c>
    </row>
    <row r="108" spans="1:3" x14ac:dyDescent="0.25">
      <c r="A108">
        <v>231</v>
      </c>
      <c r="B108" t="s">
        <v>45</v>
      </c>
      <c r="C108" s="26" t="s">
        <v>17</v>
      </c>
    </row>
    <row r="109" spans="1:3" x14ac:dyDescent="0.25">
      <c r="A109">
        <v>232</v>
      </c>
      <c r="B109" t="s">
        <v>44</v>
      </c>
      <c r="C109" s="26" t="s">
        <v>17</v>
      </c>
    </row>
    <row r="110" spans="1:3" x14ac:dyDescent="0.25">
      <c r="A110">
        <v>233</v>
      </c>
      <c r="B110" t="s">
        <v>43</v>
      </c>
      <c r="C110" s="26" t="s">
        <v>17</v>
      </c>
    </row>
    <row r="111" spans="1:3" x14ac:dyDescent="0.25">
      <c r="A111">
        <v>234</v>
      </c>
      <c r="B111" t="s">
        <v>42</v>
      </c>
      <c r="C111" s="26" t="s">
        <v>17</v>
      </c>
    </row>
    <row r="112" spans="1:3" x14ac:dyDescent="0.25">
      <c r="A112">
        <v>235</v>
      </c>
      <c r="B112" t="s">
        <v>41</v>
      </c>
      <c r="C112" s="26" t="s">
        <v>17</v>
      </c>
    </row>
    <row r="113" spans="1:3" x14ac:dyDescent="0.25">
      <c r="A113">
        <v>236</v>
      </c>
      <c r="B113" t="s">
        <v>40</v>
      </c>
      <c r="C113" s="26" t="s">
        <v>17</v>
      </c>
    </row>
    <row r="114" spans="1:3" x14ac:dyDescent="0.25">
      <c r="A114">
        <v>237</v>
      </c>
      <c r="B114" t="s">
        <v>39</v>
      </c>
      <c r="C114" s="26" t="s">
        <v>17</v>
      </c>
    </row>
    <row r="115" spans="1:3" x14ac:dyDescent="0.25">
      <c r="A115">
        <v>238</v>
      </c>
      <c r="B115" t="s">
        <v>38</v>
      </c>
      <c r="C115" s="26" t="s">
        <v>18</v>
      </c>
    </row>
    <row r="116" spans="1:3" x14ac:dyDescent="0.25">
      <c r="A116">
        <v>239</v>
      </c>
      <c r="B116" t="s">
        <v>37</v>
      </c>
      <c r="C116" s="26" t="s">
        <v>18</v>
      </c>
    </row>
    <row r="117" spans="1:3" x14ac:dyDescent="0.25">
      <c r="A117">
        <v>240</v>
      </c>
      <c r="B117" t="s">
        <v>36</v>
      </c>
      <c r="C117" s="26" t="s">
        <v>18</v>
      </c>
    </row>
    <row r="118" spans="1:3" x14ac:dyDescent="0.25">
      <c r="A118">
        <v>241</v>
      </c>
      <c r="B118" t="s">
        <v>35</v>
      </c>
      <c r="C118" s="26" t="s">
        <v>18</v>
      </c>
    </row>
    <row r="119" spans="1:3" x14ac:dyDescent="0.25">
      <c r="A119">
        <v>242</v>
      </c>
      <c r="B119" t="s">
        <v>19</v>
      </c>
      <c r="C119" s="26" t="s">
        <v>32</v>
      </c>
    </row>
    <row r="120" spans="1:3" x14ac:dyDescent="0.25">
      <c r="A120">
        <v>243</v>
      </c>
      <c r="B120" t="s">
        <v>34</v>
      </c>
      <c r="C120" s="26" t="s">
        <v>32</v>
      </c>
    </row>
    <row r="121" spans="1:3" x14ac:dyDescent="0.25">
      <c r="A121">
        <v>244</v>
      </c>
      <c r="B121" t="s">
        <v>33</v>
      </c>
      <c r="C121" s="26" t="s">
        <v>32</v>
      </c>
    </row>
    <row r="122" spans="1:3" x14ac:dyDescent="0.25">
      <c r="A122">
        <v>245</v>
      </c>
      <c r="B122" t="s">
        <v>31</v>
      </c>
      <c r="C122" s="26" t="s">
        <v>23</v>
      </c>
    </row>
    <row r="123" spans="1:3" x14ac:dyDescent="0.25">
      <c r="A123">
        <v>246</v>
      </c>
      <c r="B123" t="s">
        <v>21</v>
      </c>
      <c r="C123" s="26" t="s">
        <v>21</v>
      </c>
    </row>
    <row r="124" spans="1:3" x14ac:dyDescent="0.25">
      <c r="A124">
        <v>247</v>
      </c>
      <c r="B124" t="s">
        <v>22</v>
      </c>
      <c r="C124" s="26" t="s">
        <v>22</v>
      </c>
    </row>
    <row r="125" spans="1:3" x14ac:dyDescent="0.25">
      <c r="A125">
        <v>248</v>
      </c>
      <c r="B125" t="s">
        <v>30</v>
      </c>
      <c r="C125" s="26" t="s">
        <v>24</v>
      </c>
    </row>
    <row r="126" spans="1:3" x14ac:dyDescent="0.25">
      <c r="A126">
        <v>249</v>
      </c>
      <c r="B126" t="s">
        <v>29</v>
      </c>
      <c r="C126" s="26" t="s">
        <v>29</v>
      </c>
    </row>
    <row r="127" spans="1:3" x14ac:dyDescent="0.25">
      <c r="A127">
        <v>250</v>
      </c>
      <c r="B127" s="3" t="s">
        <v>28</v>
      </c>
    </row>
    <row r="129" spans="1:3" x14ac:dyDescent="0.25">
      <c r="B129" s="11" t="s">
        <v>199</v>
      </c>
    </row>
    <row r="130" spans="1:3" x14ac:dyDescent="0.25">
      <c r="A130">
        <v>531</v>
      </c>
      <c r="B130" s="48" t="s">
        <v>200</v>
      </c>
      <c r="C130" s="26" t="s">
        <v>168</v>
      </c>
    </row>
    <row r="131" spans="1:3" x14ac:dyDescent="0.25">
      <c r="A131">
        <v>532</v>
      </c>
      <c r="B131" s="48" t="s">
        <v>201</v>
      </c>
      <c r="C131" s="26" t="s">
        <v>167</v>
      </c>
    </row>
    <row r="132" spans="1:3" x14ac:dyDescent="0.25">
      <c r="A132">
        <v>533</v>
      </c>
      <c r="B132" s="48" t="s">
        <v>202</v>
      </c>
      <c r="C132" s="26" t="s">
        <v>166</v>
      </c>
    </row>
    <row r="133" spans="1:3" x14ac:dyDescent="0.25">
      <c r="A133">
        <v>534</v>
      </c>
      <c r="B133" s="2" t="s">
        <v>203</v>
      </c>
      <c r="C133" s="2"/>
    </row>
  </sheetData>
  <sheetProtection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4"/>
  <sheetViews>
    <sheetView workbookViewId="0">
      <selection activeCell="D9" sqref="D9"/>
    </sheetView>
  </sheetViews>
  <sheetFormatPr defaultRowHeight="15" x14ac:dyDescent="0.25"/>
  <sheetData>
    <row r="2" spans="1:3" x14ac:dyDescent="0.25">
      <c r="A2" t="s">
        <v>244</v>
      </c>
    </row>
    <row r="3" spans="1:3" x14ac:dyDescent="0.25">
      <c r="A3" t="s">
        <v>245</v>
      </c>
      <c r="C3" t="s">
        <v>246</v>
      </c>
    </row>
    <row r="4" spans="1:3" x14ac:dyDescent="0.25">
      <c r="C4"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Data Input</vt:lpstr>
      <vt:lpstr>Rev</vt:lpstr>
      <vt:lpstr>Exp</vt:lpstr>
      <vt:lpstr>Position</vt:lpstr>
      <vt:lpstr>Obligations</vt:lpstr>
      <vt:lpstr>F-65 Cross-walk</vt:lpstr>
      <vt:lpstr>Employees</vt:lpstr>
      <vt:lpstr>Instructions!Citizens_Guide_Instructions</vt:lpstr>
      <vt:lpstr>'Data Input'!Print_Area</vt:lpstr>
      <vt:lpstr>Exp!Print_Area</vt:lpstr>
      <vt:lpstr>Obligations!Print_Area</vt:lpstr>
      <vt:lpstr>Position!Print_Area</vt:lpstr>
      <vt:lpstr>Rev!Print_Area</vt:lpstr>
      <vt:lpstr>'Data Input'!Print_Titles</vt:lpstr>
    </vt:vector>
  </TitlesOfParts>
  <Company>Plante &amp; Moran, PLLC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Joe.Heffernan</dc:creator>
  <cp:lastModifiedBy>villa</cp:lastModifiedBy>
  <cp:lastPrinted>2011-06-04T14:46:16Z</cp:lastPrinted>
  <dcterms:created xsi:type="dcterms:W3CDTF">2011-01-04T15:16:36Z</dcterms:created>
  <dcterms:modified xsi:type="dcterms:W3CDTF">2021-09-21T19:41:53Z</dcterms:modified>
</cp:coreProperties>
</file>